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3.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drawings/drawing7.xml" ContentType="application/vnd.openxmlformats-officedocument.drawing+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drawings/drawing8.xml" ContentType="application/vnd.openxmlformats-officedocument.drawing+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drawings/drawing9.xml" ContentType="application/vnd.openxmlformats-officedocument.drawing+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drawings/drawing10.xml" ContentType="application/vnd.openxmlformats-officedocument.drawing+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autoCompressPictures="0"/>
  <xr:revisionPtr revIDLastSave="0" documentId="13_ncr:1_{D4A83364-0828-4F09-A83A-E080289D343E}" xr6:coauthVersionLast="47" xr6:coauthVersionMax="47" xr10:uidLastSave="{00000000-0000-0000-0000-000000000000}"/>
  <bookViews>
    <workbookView xWindow="-120" yWindow="-120" windowWidth="29040" windowHeight="15840" tabRatio="693" firstSheet="1" activeTab="6" xr2:uid="{00000000-000D-0000-FFFF-FFFF00000000}"/>
  </bookViews>
  <sheets>
    <sheet name="Start" sheetId="2" r:id="rId1"/>
    <sheet name="Yearly Calendar" sheetId="1" r:id="rId2"/>
    <sheet name="Heild" sheetId="3" state="hidden" r:id="rId3"/>
    <sheet name="Vogar" sheetId="4" r:id="rId4"/>
    <sheet name=" Innri Njarðvík og Hafnir" sheetId="10" r:id="rId5"/>
    <sheet name="Grindavík" sheetId="5" r:id="rId6"/>
    <sheet name="Suðurnesjabær" sheetId="6" r:id="rId7"/>
    <sheet name="Keflavík" sheetId="8" r:id="rId8"/>
    <sheet name="Ytir - Njarðvík" sheetId="9" r:id="rId9"/>
    <sheet name="Ásbrú" sheetId="7" r:id="rId10"/>
    <sheet name="Dreifbýli" sheetId="11" r:id="rId11"/>
  </sheets>
  <definedNames>
    <definedName name="_xlnm._FilterDatabase" localSheetId="3" hidden="1">Vogar!$K$12:$Q$12</definedName>
    <definedName name="AprSun1">DATE(CalendarYear,4,1)-WEEKDAY(DATE(CalendarYear,4,1))</definedName>
    <definedName name="AugSun1">DATE(CalendarYear,8,1)-WEEKDAY(DATE(CalendarYear,8,1))</definedName>
    <definedName name="CalendarYear">'Yearly Calendar'!$C$1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1">'Yearly Calendar'!$B$1:$U$55</definedName>
    <definedName name="SepSun1">DATE(CalendarYear,9,1)-WEEKDAY(DATE(CalendarYear,9,1))</definedName>
    <definedName name="Vogar">DATE(CalendarYear,9,1)-WEEKDAY(DATE(CalendarYear,9,1))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50" i="11" l="1"/>
  <c r="N50" i="11"/>
  <c r="M50" i="11"/>
  <c r="L50" i="11"/>
  <c r="K50" i="11"/>
  <c r="J50" i="11"/>
  <c r="I50" i="11"/>
  <c r="H50" i="11"/>
  <c r="G50" i="11"/>
  <c r="F50" i="11"/>
  <c r="E50" i="11"/>
  <c r="D50" i="11"/>
  <c r="C50" i="11"/>
  <c r="B50" i="11"/>
  <c r="N49" i="11"/>
  <c r="M49" i="11"/>
  <c r="L49" i="11"/>
  <c r="K49" i="11"/>
  <c r="J49" i="11"/>
  <c r="I49" i="11"/>
  <c r="H49" i="11"/>
  <c r="G49" i="11"/>
  <c r="F49" i="11"/>
  <c r="E49" i="11"/>
  <c r="D49" i="11"/>
  <c r="C49" i="11"/>
  <c r="B49" i="11"/>
  <c r="O48" i="11"/>
  <c r="N48" i="11"/>
  <c r="M48" i="11"/>
  <c r="L48" i="11"/>
  <c r="K48" i="11"/>
  <c r="J48" i="11"/>
  <c r="I48" i="11"/>
  <c r="H48" i="11"/>
  <c r="G48" i="11"/>
  <c r="F48" i="11"/>
  <c r="E48" i="11"/>
  <c r="D48" i="11"/>
  <c r="C48" i="11"/>
  <c r="B48" i="11"/>
  <c r="O47" i="11"/>
  <c r="N47" i="11"/>
  <c r="M47" i="11"/>
  <c r="L47" i="11"/>
  <c r="K47" i="11"/>
  <c r="J47" i="11"/>
  <c r="I47" i="11"/>
  <c r="H47" i="11"/>
  <c r="G47" i="11"/>
  <c r="F47" i="11"/>
  <c r="E47" i="11"/>
  <c r="D47" i="11"/>
  <c r="C47" i="11"/>
  <c r="B47" i="11"/>
  <c r="O46" i="11"/>
  <c r="N46" i="11"/>
  <c r="M46" i="11"/>
  <c r="L46" i="11"/>
  <c r="K46" i="11"/>
  <c r="J46" i="11"/>
  <c r="I46" i="11"/>
  <c r="H46" i="11"/>
  <c r="G46" i="11"/>
  <c r="F46" i="11"/>
  <c r="E46" i="11"/>
  <c r="D46" i="11"/>
  <c r="C46" i="11"/>
  <c r="B46" i="11"/>
  <c r="O45" i="11"/>
  <c r="N45" i="11"/>
  <c r="M45" i="11"/>
  <c r="L45" i="11"/>
  <c r="K45" i="11"/>
  <c r="J45" i="11"/>
  <c r="I45" i="11"/>
  <c r="H45" i="11"/>
  <c r="G45" i="11"/>
  <c r="F45" i="11"/>
  <c r="E45" i="11"/>
  <c r="D45" i="11"/>
  <c r="C45" i="11"/>
  <c r="B45" i="11"/>
  <c r="O42" i="11"/>
  <c r="N42" i="11"/>
  <c r="M42" i="11"/>
  <c r="L42" i="11"/>
  <c r="K42" i="11"/>
  <c r="J42" i="11"/>
  <c r="I42" i="11"/>
  <c r="H42" i="11"/>
  <c r="G42" i="11"/>
  <c r="F42" i="11"/>
  <c r="E42" i="11"/>
  <c r="D42" i="11"/>
  <c r="C42" i="11"/>
  <c r="B42" i="11"/>
  <c r="O41" i="11"/>
  <c r="N41" i="11"/>
  <c r="M41" i="11"/>
  <c r="L41" i="11"/>
  <c r="K41" i="11"/>
  <c r="J41" i="11"/>
  <c r="I41" i="11"/>
  <c r="H41" i="11"/>
  <c r="G41" i="11"/>
  <c r="F41" i="11"/>
  <c r="E41" i="11"/>
  <c r="D41" i="11"/>
  <c r="C41" i="11"/>
  <c r="B41" i="11"/>
  <c r="O40" i="11"/>
  <c r="N40" i="11"/>
  <c r="M40" i="11"/>
  <c r="L40" i="11"/>
  <c r="K40" i="11"/>
  <c r="J40" i="11"/>
  <c r="I40" i="11"/>
  <c r="H40" i="11"/>
  <c r="G40" i="11"/>
  <c r="F40" i="11"/>
  <c r="E40" i="11"/>
  <c r="D40" i="11"/>
  <c r="C40" i="11"/>
  <c r="B40" i="11"/>
  <c r="O39" i="11"/>
  <c r="N39" i="11"/>
  <c r="M39" i="11"/>
  <c r="L39" i="11"/>
  <c r="K39" i="11"/>
  <c r="J39" i="11"/>
  <c r="I39" i="11"/>
  <c r="H39" i="11"/>
  <c r="G39" i="11"/>
  <c r="F39" i="11"/>
  <c r="E39" i="11"/>
  <c r="D39" i="11"/>
  <c r="C39" i="11"/>
  <c r="B39" i="11"/>
  <c r="O38" i="11"/>
  <c r="N38" i="11"/>
  <c r="M38" i="11"/>
  <c r="L38" i="11"/>
  <c r="K38" i="11"/>
  <c r="J38" i="11"/>
  <c r="I38" i="11"/>
  <c r="H38" i="11"/>
  <c r="G38" i="11"/>
  <c r="F38" i="11"/>
  <c r="E38" i="11"/>
  <c r="D38" i="11"/>
  <c r="C38" i="11"/>
  <c r="B38" i="11"/>
  <c r="O37" i="11"/>
  <c r="N37" i="11"/>
  <c r="M37" i="11"/>
  <c r="L37" i="11"/>
  <c r="K37" i="11"/>
  <c r="J37" i="11"/>
  <c r="I37" i="11"/>
  <c r="H37" i="11"/>
  <c r="G37" i="11"/>
  <c r="F37" i="11"/>
  <c r="E37" i="11"/>
  <c r="D37" i="11"/>
  <c r="C37" i="11"/>
  <c r="B37" i="11"/>
  <c r="O34" i="11"/>
  <c r="N34" i="11"/>
  <c r="M34" i="11"/>
  <c r="L34" i="11"/>
  <c r="K34" i="11"/>
  <c r="J34" i="11"/>
  <c r="I34" i="11"/>
  <c r="H34" i="11"/>
  <c r="G34" i="11"/>
  <c r="F34" i="11"/>
  <c r="E34" i="11"/>
  <c r="D34" i="11"/>
  <c r="C34" i="11"/>
  <c r="B34" i="11"/>
  <c r="O33" i="11"/>
  <c r="N33" i="11"/>
  <c r="M33" i="11"/>
  <c r="L33" i="11"/>
  <c r="K33" i="11"/>
  <c r="J33" i="11"/>
  <c r="I33" i="11"/>
  <c r="H33" i="11"/>
  <c r="G33" i="11"/>
  <c r="F33" i="11"/>
  <c r="E33" i="11"/>
  <c r="D33" i="11"/>
  <c r="C33" i="11"/>
  <c r="B33" i="11"/>
  <c r="O32" i="11"/>
  <c r="N32" i="11"/>
  <c r="M32" i="11"/>
  <c r="L32" i="11"/>
  <c r="K32" i="11"/>
  <c r="J32" i="11"/>
  <c r="I32" i="11"/>
  <c r="H32" i="11"/>
  <c r="G32" i="11"/>
  <c r="F32" i="11"/>
  <c r="E32" i="11"/>
  <c r="D32" i="11"/>
  <c r="C32" i="11"/>
  <c r="B32" i="11"/>
  <c r="O31" i="11"/>
  <c r="N31" i="11"/>
  <c r="M31" i="11"/>
  <c r="L31" i="11"/>
  <c r="K31" i="11"/>
  <c r="J31" i="11"/>
  <c r="I31" i="11"/>
  <c r="H31" i="11"/>
  <c r="G31" i="11"/>
  <c r="F31" i="11"/>
  <c r="E31" i="11"/>
  <c r="D31" i="11"/>
  <c r="C31" i="11"/>
  <c r="B31" i="11"/>
  <c r="O30" i="11"/>
  <c r="N30" i="11"/>
  <c r="M30" i="11"/>
  <c r="L30" i="11"/>
  <c r="K30" i="11"/>
  <c r="J30" i="11"/>
  <c r="I30" i="11"/>
  <c r="H30" i="11"/>
  <c r="G30" i="11"/>
  <c r="F30" i="11"/>
  <c r="E30" i="11"/>
  <c r="D30" i="11"/>
  <c r="C30" i="11"/>
  <c r="B30" i="11"/>
  <c r="O29" i="11"/>
  <c r="N29" i="11"/>
  <c r="M29" i="11"/>
  <c r="L29" i="11"/>
  <c r="K29" i="11"/>
  <c r="J29" i="11"/>
  <c r="I29" i="11"/>
  <c r="H29" i="11"/>
  <c r="G29" i="11"/>
  <c r="F29" i="11"/>
  <c r="E29" i="11"/>
  <c r="D29" i="11"/>
  <c r="C29" i="11"/>
  <c r="B29" i="11"/>
  <c r="O26" i="11"/>
  <c r="N26" i="11"/>
  <c r="M26" i="11"/>
  <c r="L26" i="11"/>
  <c r="K26" i="11"/>
  <c r="J26" i="11"/>
  <c r="I26" i="11"/>
  <c r="H26" i="11"/>
  <c r="G26" i="11"/>
  <c r="F26" i="11"/>
  <c r="E26" i="11"/>
  <c r="D26" i="11"/>
  <c r="C26" i="11"/>
  <c r="B26" i="11"/>
  <c r="O25" i="11"/>
  <c r="N25" i="11"/>
  <c r="M25" i="11"/>
  <c r="L25" i="11"/>
  <c r="K25" i="11"/>
  <c r="J25" i="11"/>
  <c r="I25" i="11"/>
  <c r="H25" i="11"/>
  <c r="G25" i="11"/>
  <c r="F25" i="11"/>
  <c r="E25" i="11"/>
  <c r="D25" i="11"/>
  <c r="C25" i="11"/>
  <c r="B25" i="11"/>
  <c r="O24" i="11"/>
  <c r="N24" i="11"/>
  <c r="M24" i="11"/>
  <c r="L24" i="11"/>
  <c r="K24" i="11"/>
  <c r="J24" i="11"/>
  <c r="I24" i="11"/>
  <c r="H24" i="11"/>
  <c r="G24" i="11"/>
  <c r="F24" i="11"/>
  <c r="E24" i="11"/>
  <c r="D24" i="11"/>
  <c r="C24" i="11"/>
  <c r="B24" i="11"/>
  <c r="O23" i="11"/>
  <c r="N23" i="11"/>
  <c r="M23" i="11"/>
  <c r="L23" i="11"/>
  <c r="K23" i="11"/>
  <c r="J23" i="11"/>
  <c r="I23" i="11"/>
  <c r="H23" i="11"/>
  <c r="G23" i="11"/>
  <c r="F23" i="11"/>
  <c r="E23" i="11"/>
  <c r="D23" i="11"/>
  <c r="C23" i="11"/>
  <c r="B23" i="11"/>
  <c r="O22" i="11"/>
  <c r="N22" i="11"/>
  <c r="M22" i="11"/>
  <c r="L22" i="11"/>
  <c r="K22" i="11"/>
  <c r="J22" i="11"/>
  <c r="I22" i="11"/>
  <c r="H22" i="11"/>
  <c r="G22" i="11"/>
  <c r="F22" i="11"/>
  <c r="E22" i="11"/>
  <c r="D22" i="11"/>
  <c r="C22" i="11"/>
  <c r="B22" i="11"/>
  <c r="O21" i="11"/>
  <c r="N21" i="11"/>
  <c r="M21" i="11"/>
  <c r="L21" i="11"/>
  <c r="K21" i="11"/>
  <c r="J21" i="11"/>
  <c r="I21" i="11"/>
  <c r="H21" i="11"/>
  <c r="G21" i="11"/>
  <c r="F21" i="11"/>
  <c r="E21" i="11"/>
  <c r="D21" i="11"/>
  <c r="C21" i="11"/>
  <c r="B21" i="11"/>
  <c r="O18" i="11"/>
  <c r="N18" i="11"/>
  <c r="M18" i="11"/>
  <c r="L18" i="11"/>
  <c r="K18" i="11"/>
  <c r="J18" i="11"/>
  <c r="I18" i="11"/>
  <c r="H18" i="11"/>
  <c r="G18" i="11"/>
  <c r="F18" i="11"/>
  <c r="E18" i="11"/>
  <c r="D18" i="11"/>
  <c r="C18" i="11"/>
  <c r="B18" i="11"/>
  <c r="O17" i="11"/>
  <c r="N17" i="11"/>
  <c r="M17" i="11"/>
  <c r="L17" i="11"/>
  <c r="K17" i="11"/>
  <c r="J17" i="11"/>
  <c r="I17" i="11"/>
  <c r="H17" i="11"/>
  <c r="G17" i="11"/>
  <c r="F17" i="11"/>
  <c r="E17" i="11"/>
  <c r="D17" i="11"/>
  <c r="C17" i="11"/>
  <c r="B17" i="11"/>
  <c r="O16" i="11"/>
  <c r="N16" i="11"/>
  <c r="M16" i="11"/>
  <c r="L16" i="11"/>
  <c r="K16" i="11"/>
  <c r="J16" i="11"/>
  <c r="I16" i="11"/>
  <c r="H16" i="11"/>
  <c r="G16" i="11"/>
  <c r="F16" i="11"/>
  <c r="E16" i="11"/>
  <c r="D16" i="11"/>
  <c r="C16" i="11"/>
  <c r="B16" i="11"/>
  <c r="O15" i="11"/>
  <c r="N15" i="11"/>
  <c r="M15" i="11"/>
  <c r="L15" i="11"/>
  <c r="K15" i="11"/>
  <c r="J15" i="11"/>
  <c r="I15" i="11"/>
  <c r="H15" i="11"/>
  <c r="G15" i="11"/>
  <c r="F15" i="11"/>
  <c r="E15" i="11"/>
  <c r="D15" i="11"/>
  <c r="C15" i="11"/>
  <c r="B15" i="11"/>
  <c r="O14" i="11"/>
  <c r="N14" i="11"/>
  <c r="M14" i="11"/>
  <c r="L14" i="11"/>
  <c r="K14" i="11"/>
  <c r="J14" i="11"/>
  <c r="I14" i="11"/>
  <c r="H14" i="11"/>
  <c r="G14" i="11"/>
  <c r="F14" i="11"/>
  <c r="E14" i="11"/>
  <c r="D14" i="11"/>
  <c r="C14" i="11"/>
  <c r="B14" i="11"/>
  <c r="O13" i="11"/>
  <c r="N13" i="11"/>
  <c r="M13" i="11"/>
  <c r="L13" i="11"/>
  <c r="K13" i="11"/>
  <c r="J13" i="11"/>
  <c r="I13" i="11"/>
  <c r="H13" i="11"/>
  <c r="G13" i="11"/>
  <c r="F13" i="11"/>
  <c r="E13" i="11"/>
  <c r="D13" i="11"/>
  <c r="C13" i="11"/>
  <c r="B13" i="11"/>
  <c r="O9" i="11"/>
  <c r="N9" i="11"/>
  <c r="M9" i="11"/>
  <c r="L9" i="11"/>
  <c r="K9" i="11"/>
  <c r="J9" i="11"/>
  <c r="I9" i="11"/>
  <c r="H9" i="11"/>
  <c r="G9" i="11"/>
  <c r="F9" i="11"/>
  <c r="E9" i="11"/>
  <c r="D9" i="11"/>
  <c r="C9" i="11"/>
  <c r="B9" i="11"/>
  <c r="O8" i="11"/>
  <c r="N8" i="11"/>
  <c r="M8" i="11"/>
  <c r="L8" i="11"/>
  <c r="K8" i="11"/>
  <c r="J8" i="11"/>
  <c r="I8" i="11"/>
  <c r="H8" i="11"/>
  <c r="G8" i="11"/>
  <c r="F8" i="11"/>
  <c r="E8" i="11"/>
  <c r="D8" i="11"/>
  <c r="C8" i="11"/>
  <c r="B8" i="11"/>
  <c r="O7" i="11"/>
  <c r="N7" i="11"/>
  <c r="M7" i="11"/>
  <c r="L7" i="11"/>
  <c r="K7" i="11"/>
  <c r="J7" i="11"/>
  <c r="I7" i="11"/>
  <c r="H7" i="11"/>
  <c r="G7" i="11"/>
  <c r="F7" i="11"/>
  <c r="E7" i="11"/>
  <c r="D7" i="11"/>
  <c r="C7" i="11"/>
  <c r="B7" i="11"/>
  <c r="O6" i="11"/>
  <c r="N6" i="11"/>
  <c r="M6" i="11"/>
  <c r="L6" i="11"/>
  <c r="K6" i="11"/>
  <c r="J6" i="11"/>
  <c r="I6" i="11"/>
  <c r="H6" i="11"/>
  <c r="G6" i="11"/>
  <c r="F6" i="11"/>
  <c r="E6" i="11"/>
  <c r="D6" i="11"/>
  <c r="C6" i="11"/>
  <c r="B6" i="11"/>
  <c r="O5" i="11"/>
  <c r="N5" i="11"/>
  <c r="M5" i="11"/>
  <c r="L5" i="11"/>
  <c r="K5" i="11"/>
  <c r="J5" i="11"/>
  <c r="I5" i="11"/>
  <c r="H5" i="11"/>
  <c r="G5" i="11"/>
  <c r="F5" i="11"/>
  <c r="E5" i="11"/>
  <c r="D5" i="11"/>
  <c r="B5" i="11"/>
  <c r="O50" i="7"/>
  <c r="N50" i="7"/>
  <c r="M50" i="7"/>
  <c r="L50" i="7"/>
  <c r="K50" i="7"/>
  <c r="J50" i="7"/>
  <c r="I50" i="7"/>
  <c r="H50" i="7"/>
  <c r="G50" i="7"/>
  <c r="F50" i="7"/>
  <c r="E50" i="7"/>
  <c r="D50" i="7"/>
  <c r="C50" i="7"/>
  <c r="B50" i="7"/>
  <c r="N49" i="7"/>
  <c r="M49" i="7"/>
  <c r="L49" i="7"/>
  <c r="K49" i="7"/>
  <c r="J49" i="7"/>
  <c r="I49" i="7"/>
  <c r="H49" i="7"/>
  <c r="G49" i="7"/>
  <c r="F49" i="7"/>
  <c r="E49" i="7"/>
  <c r="D49" i="7"/>
  <c r="C49" i="7"/>
  <c r="B49" i="7"/>
  <c r="O48" i="7"/>
  <c r="N48" i="7"/>
  <c r="M48" i="7"/>
  <c r="L48" i="7"/>
  <c r="K48" i="7"/>
  <c r="J48" i="7"/>
  <c r="I48" i="7"/>
  <c r="H48" i="7"/>
  <c r="G48" i="7"/>
  <c r="F48" i="7"/>
  <c r="E48" i="7"/>
  <c r="D48" i="7"/>
  <c r="C48" i="7"/>
  <c r="B48" i="7"/>
  <c r="O47" i="7"/>
  <c r="N47" i="7"/>
  <c r="M47" i="7"/>
  <c r="L47" i="7"/>
  <c r="K47" i="7"/>
  <c r="J47" i="7"/>
  <c r="I47" i="7"/>
  <c r="H47" i="7"/>
  <c r="G47" i="7"/>
  <c r="F47" i="7"/>
  <c r="E47" i="7"/>
  <c r="D47" i="7"/>
  <c r="C47" i="7"/>
  <c r="B47" i="7"/>
  <c r="O46" i="7"/>
  <c r="N46" i="7"/>
  <c r="M46" i="7"/>
  <c r="L46" i="7"/>
  <c r="K46" i="7"/>
  <c r="J46" i="7"/>
  <c r="I46" i="7"/>
  <c r="H46" i="7"/>
  <c r="G46" i="7"/>
  <c r="F46" i="7"/>
  <c r="E46" i="7"/>
  <c r="D46" i="7"/>
  <c r="C46" i="7"/>
  <c r="B46" i="7"/>
  <c r="O45" i="7"/>
  <c r="N45" i="7"/>
  <c r="M45" i="7"/>
  <c r="L45" i="7"/>
  <c r="K45" i="7"/>
  <c r="J45" i="7"/>
  <c r="I45" i="7"/>
  <c r="H45" i="7"/>
  <c r="G45" i="7"/>
  <c r="F45" i="7"/>
  <c r="E45" i="7"/>
  <c r="D45" i="7"/>
  <c r="C45" i="7"/>
  <c r="B45" i="7"/>
  <c r="O42" i="7"/>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9" i="7"/>
  <c r="N9" i="7"/>
  <c r="M9" i="7"/>
  <c r="L9" i="7"/>
  <c r="K9" i="7"/>
  <c r="J9" i="7"/>
  <c r="I9" i="7"/>
  <c r="H9" i="7"/>
  <c r="G9" i="7"/>
  <c r="F9" i="7"/>
  <c r="E9" i="7"/>
  <c r="D9" i="7"/>
  <c r="C9" i="7"/>
  <c r="B9"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O5" i="7"/>
  <c r="N5" i="7"/>
  <c r="M5" i="7"/>
  <c r="L5" i="7"/>
  <c r="K5" i="7"/>
  <c r="J5" i="7"/>
  <c r="I5" i="7"/>
  <c r="H5" i="7"/>
  <c r="G5" i="7"/>
  <c r="F5" i="7"/>
  <c r="E5" i="7"/>
  <c r="D5" i="7"/>
  <c r="B5" i="7"/>
  <c r="O50" i="9"/>
  <c r="N50" i="9"/>
  <c r="M50" i="9"/>
  <c r="L50" i="9"/>
  <c r="K50" i="9"/>
  <c r="J50" i="9"/>
  <c r="I50" i="9"/>
  <c r="H50" i="9"/>
  <c r="G50" i="9"/>
  <c r="F50" i="9"/>
  <c r="E50" i="9"/>
  <c r="D50" i="9"/>
  <c r="C50" i="9"/>
  <c r="B50" i="9"/>
  <c r="N49" i="9"/>
  <c r="M49" i="9"/>
  <c r="L49" i="9"/>
  <c r="K49" i="9"/>
  <c r="J49" i="9"/>
  <c r="I49" i="9"/>
  <c r="H49" i="9"/>
  <c r="G49" i="9"/>
  <c r="F49" i="9"/>
  <c r="E49" i="9"/>
  <c r="D49" i="9"/>
  <c r="C49" i="9"/>
  <c r="B49" i="9"/>
  <c r="O48" i="9"/>
  <c r="N48" i="9"/>
  <c r="M48" i="9"/>
  <c r="L48" i="9"/>
  <c r="K48" i="9"/>
  <c r="J48" i="9"/>
  <c r="I48" i="9"/>
  <c r="H48" i="9"/>
  <c r="G48" i="9"/>
  <c r="F48" i="9"/>
  <c r="E48" i="9"/>
  <c r="D48" i="9"/>
  <c r="C48" i="9"/>
  <c r="B48" i="9"/>
  <c r="O47" i="9"/>
  <c r="N47" i="9"/>
  <c r="M47" i="9"/>
  <c r="L47" i="9"/>
  <c r="K47" i="9"/>
  <c r="J47" i="9"/>
  <c r="I47" i="9"/>
  <c r="H47" i="9"/>
  <c r="G47" i="9"/>
  <c r="F47" i="9"/>
  <c r="E47" i="9"/>
  <c r="D47" i="9"/>
  <c r="C47" i="9"/>
  <c r="B47" i="9"/>
  <c r="O46" i="9"/>
  <c r="N46" i="9"/>
  <c r="M46" i="9"/>
  <c r="L46" i="9"/>
  <c r="K46" i="9"/>
  <c r="J46" i="9"/>
  <c r="I46" i="9"/>
  <c r="H46" i="9"/>
  <c r="G46" i="9"/>
  <c r="F46" i="9"/>
  <c r="E46" i="9"/>
  <c r="D46" i="9"/>
  <c r="C46" i="9"/>
  <c r="B46" i="9"/>
  <c r="O45" i="9"/>
  <c r="N45" i="9"/>
  <c r="M45" i="9"/>
  <c r="L45" i="9"/>
  <c r="K45" i="9"/>
  <c r="J45" i="9"/>
  <c r="I45" i="9"/>
  <c r="H45" i="9"/>
  <c r="G45" i="9"/>
  <c r="F45" i="9"/>
  <c r="E45" i="9"/>
  <c r="D45" i="9"/>
  <c r="C45" i="9"/>
  <c r="B45" i="9"/>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9" i="9"/>
  <c r="N9" i="9"/>
  <c r="M9" i="9"/>
  <c r="L9" i="9"/>
  <c r="K9" i="9"/>
  <c r="J9" i="9"/>
  <c r="I9" i="9"/>
  <c r="H9" i="9"/>
  <c r="G9" i="9"/>
  <c r="F9" i="9"/>
  <c r="E9" i="9"/>
  <c r="D9" i="9"/>
  <c r="C9" i="9"/>
  <c r="B9"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O5" i="9"/>
  <c r="N5" i="9"/>
  <c r="M5" i="9"/>
  <c r="L5" i="9"/>
  <c r="K5" i="9"/>
  <c r="J5" i="9"/>
  <c r="I5" i="9"/>
  <c r="H5" i="9"/>
  <c r="G5" i="9"/>
  <c r="F5" i="9"/>
  <c r="E5" i="9"/>
  <c r="D5" i="9"/>
  <c r="B5" i="9"/>
  <c r="O50" i="8"/>
  <c r="N50" i="8"/>
  <c r="M50" i="8"/>
  <c r="L50" i="8"/>
  <c r="K50" i="8"/>
  <c r="J50" i="8"/>
  <c r="I50" i="8"/>
  <c r="H50" i="8"/>
  <c r="G50" i="8"/>
  <c r="F50" i="8"/>
  <c r="E50" i="8"/>
  <c r="D50" i="8"/>
  <c r="C50" i="8"/>
  <c r="B50" i="8"/>
  <c r="N49" i="8"/>
  <c r="M49" i="8"/>
  <c r="L49" i="8"/>
  <c r="K49" i="8"/>
  <c r="J49" i="8"/>
  <c r="I49" i="8"/>
  <c r="H49" i="8"/>
  <c r="G49" i="8"/>
  <c r="F49" i="8"/>
  <c r="E49" i="8"/>
  <c r="D49" i="8"/>
  <c r="C49" i="8"/>
  <c r="B49" i="8"/>
  <c r="O48" i="8"/>
  <c r="N48" i="8"/>
  <c r="M48" i="8"/>
  <c r="L48" i="8"/>
  <c r="K48" i="8"/>
  <c r="J48" i="8"/>
  <c r="I48" i="8"/>
  <c r="H48" i="8"/>
  <c r="G48" i="8"/>
  <c r="F48" i="8"/>
  <c r="E48" i="8"/>
  <c r="D48" i="8"/>
  <c r="C48" i="8"/>
  <c r="B48" i="8"/>
  <c r="O47" i="8"/>
  <c r="N47" i="8"/>
  <c r="M47" i="8"/>
  <c r="L47" i="8"/>
  <c r="K47" i="8"/>
  <c r="J47" i="8"/>
  <c r="I47" i="8"/>
  <c r="H47" i="8"/>
  <c r="G47" i="8"/>
  <c r="F47" i="8"/>
  <c r="E47" i="8"/>
  <c r="D47" i="8"/>
  <c r="C47" i="8"/>
  <c r="B47" i="8"/>
  <c r="O46" i="8"/>
  <c r="N46" i="8"/>
  <c r="M46" i="8"/>
  <c r="L46" i="8"/>
  <c r="K46" i="8"/>
  <c r="J46" i="8"/>
  <c r="I46" i="8"/>
  <c r="H46" i="8"/>
  <c r="G46" i="8"/>
  <c r="F46" i="8"/>
  <c r="E46" i="8"/>
  <c r="D46" i="8"/>
  <c r="C46" i="8"/>
  <c r="B46" i="8"/>
  <c r="O45" i="8"/>
  <c r="N45" i="8"/>
  <c r="M45" i="8"/>
  <c r="L45" i="8"/>
  <c r="K45" i="8"/>
  <c r="J45" i="8"/>
  <c r="I45" i="8"/>
  <c r="H45" i="8"/>
  <c r="G45" i="8"/>
  <c r="F45" i="8"/>
  <c r="E45" i="8"/>
  <c r="D45" i="8"/>
  <c r="C45" i="8"/>
  <c r="B45" i="8"/>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9" i="8"/>
  <c r="N9" i="8"/>
  <c r="M9" i="8"/>
  <c r="L9" i="8"/>
  <c r="K9" i="8"/>
  <c r="J9" i="8"/>
  <c r="I9" i="8"/>
  <c r="H9" i="8"/>
  <c r="G9" i="8"/>
  <c r="F9" i="8"/>
  <c r="E9" i="8"/>
  <c r="D9" i="8"/>
  <c r="C9" i="8"/>
  <c r="B9"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O5" i="8"/>
  <c r="N5" i="8"/>
  <c r="M5" i="8"/>
  <c r="L5" i="8"/>
  <c r="K5" i="8"/>
  <c r="J5" i="8"/>
  <c r="I5" i="8"/>
  <c r="H5" i="8"/>
  <c r="G5" i="8"/>
  <c r="F5" i="8"/>
  <c r="E5" i="8"/>
  <c r="D5" i="8"/>
  <c r="B5" i="8"/>
  <c r="O50" i="6"/>
  <c r="N50" i="6"/>
  <c r="M50" i="6"/>
  <c r="L50" i="6"/>
  <c r="K50" i="6"/>
  <c r="J50" i="6"/>
  <c r="I50" i="6"/>
  <c r="H50" i="6"/>
  <c r="G50" i="6"/>
  <c r="F50" i="6"/>
  <c r="E50" i="6"/>
  <c r="D50" i="6"/>
  <c r="C50" i="6"/>
  <c r="B50" i="6"/>
  <c r="N49" i="6"/>
  <c r="M49" i="6"/>
  <c r="L49" i="6"/>
  <c r="K49" i="6"/>
  <c r="J49" i="6"/>
  <c r="I49" i="6"/>
  <c r="H49" i="6"/>
  <c r="G49" i="6"/>
  <c r="F49" i="6"/>
  <c r="E49" i="6"/>
  <c r="D49" i="6"/>
  <c r="C49" i="6"/>
  <c r="B49" i="6"/>
  <c r="O48" i="6"/>
  <c r="N48" i="6"/>
  <c r="M48" i="6"/>
  <c r="L48" i="6"/>
  <c r="K48" i="6"/>
  <c r="J48" i="6"/>
  <c r="I48" i="6"/>
  <c r="H48" i="6"/>
  <c r="G48" i="6"/>
  <c r="F48" i="6"/>
  <c r="E48" i="6"/>
  <c r="D48" i="6"/>
  <c r="C48" i="6"/>
  <c r="B48" i="6"/>
  <c r="O47" i="6"/>
  <c r="N47" i="6"/>
  <c r="M47" i="6"/>
  <c r="L47" i="6"/>
  <c r="K47" i="6"/>
  <c r="J47" i="6"/>
  <c r="I47" i="6"/>
  <c r="H47" i="6"/>
  <c r="G47" i="6"/>
  <c r="F47" i="6"/>
  <c r="E47" i="6"/>
  <c r="D47" i="6"/>
  <c r="C47" i="6"/>
  <c r="B47" i="6"/>
  <c r="O46" i="6"/>
  <c r="N46" i="6"/>
  <c r="M46" i="6"/>
  <c r="L46" i="6"/>
  <c r="K46" i="6"/>
  <c r="J46" i="6"/>
  <c r="I46" i="6"/>
  <c r="H46" i="6"/>
  <c r="G46" i="6"/>
  <c r="F46" i="6"/>
  <c r="E46" i="6"/>
  <c r="D46" i="6"/>
  <c r="C46" i="6"/>
  <c r="B46" i="6"/>
  <c r="O45" i="6"/>
  <c r="N45" i="6"/>
  <c r="M45" i="6"/>
  <c r="L45" i="6"/>
  <c r="K45" i="6"/>
  <c r="J45" i="6"/>
  <c r="I45" i="6"/>
  <c r="H45" i="6"/>
  <c r="G45" i="6"/>
  <c r="F45" i="6"/>
  <c r="E45" i="6"/>
  <c r="D45" i="6"/>
  <c r="C45" i="6"/>
  <c r="B45" i="6"/>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9" i="6"/>
  <c r="N9" i="6"/>
  <c r="M9" i="6"/>
  <c r="L9" i="6"/>
  <c r="K9" i="6"/>
  <c r="J9" i="6"/>
  <c r="I9" i="6"/>
  <c r="H9" i="6"/>
  <c r="G9" i="6"/>
  <c r="F9" i="6"/>
  <c r="E9" i="6"/>
  <c r="D9" i="6"/>
  <c r="C9" i="6"/>
  <c r="B9"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O5" i="6"/>
  <c r="N5" i="6"/>
  <c r="M5" i="6"/>
  <c r="L5" i="6"/>
  <c r="K5" i="6"/>
  <c r="J5" i="6"/>
  <c r="I5" i="6"/>
  <c r="H5" i="6"/>
  <c r="G5" i="6"/>
  <c r="F5" i="6"/>
  <c r="E5" i="6"/>
  <c r="D5" i="6"/>
  <c r="B5" i="6"/>
  <c r="O50" i="5"/>
  <c r="N50" i="5"/>
  <c r="M50" i="5"/>
  <c r="L50" i="5"/>
  <c r="K50" i="5"/>
  <c r="J50" i="5"/>
  <c r="I50" i="5"/>
  <c r="H50" i="5"/>
  <c r="G50" i="5"/>
  <c r="F50" i="5"/>
  <c r="E50" i="5"/>
  <c r="D50" i="5"/>
  <c r="C50" i="5"/>
  <c r="B50" i="5"/>
  <c r="N49" i="5"/>
  <c r="M49" i="5"/>
  <c r="L49" i="5"/>
  <c r="K49" i="5"/>
  <c r="J49" i="5"/>
  <c r="I49" i="5"/>
  <c r="H49" i="5"/>
  <c r="G49" i="5"/>
  <c r="F49" i="5"/>
  <c r="E49" i="5"/>
  <c r="D49" i="5"/>
  <c r="C49" i="5"/>
  <c r="B49" i="5"/>
  <c r="O48" i="5"/>
  <c r="N48" i="5"/>
  <c r="M48" i="5"/>
  <c r="L48" i="5"/>
  <c r="K48" i="5"/>
  <c r="J48" i="5"/>
  <c r="I48" i="5"/>
  <c r="H48" i="5"/>
  <c r="G48" i="5"/>
  <c r="F48" i="5"/>
  <c r="E48" i="5"/>
  <c r="D48" i="5"/>
  <c r="C48" i="5"/>
  <c r="B48" i="5"/>
  <c r="O47" i="5"/>
  <c r="N47" i="5"/>
  <c r="M47" i="5"/>
  <c r="L47" i="5"/>
  <c r="K47" i="5"/>
  <c r="J47" i="5"/>
  <c r="I47" i="5"/>
  <c r="H47" i="5"/>
  <c r="G47" i="5"/>
  <c r="F47" i="5"/>
  <c r="E47" i="5"/>
  <c r="D47" i="5"/>
  <c r="C47" i="5"/>
  <c r="B47" i="5"/>
  <c r="O46" i="5"/>
  <c r="N46" i="5"/>
  <c r="M46" i="5"/>
  <c r="L46" i="5"/>
  <c r="K46" i="5"/>
  <c r="J46" i="5"/>
  <c r="I46" i="5"/>
  <c r="H46" i="5"/>
  <c r="G46" i="5"/>
  <c r="F46" i="5"/>
  <c r="E46" i="5"/>
  <c r="D46" i="5"/>
  <c r="C46" i="5"/>
  <c r="B46" i="5"/>
  <c r="O45" i="5"/>
  <c r="N45" i="5"/>
  <c r="M45" i="5"/>
  <c r="L45" i="5"/>
  <c r="K45" i="5"/>
  <c r="J45" i="5"/>
  <c r="I45" i="5"/>
  <c r="H45" i="5"/>
  <c r="G45" i="5"/>
  <c r="F45" i="5"/>
  <c r="E45" i="5"/>
  <c r="D45" i="5"/>
  <c r="C45" i="5"/>
  <c r="B45" i="5"/>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9" i="5"/>
  <c r="N9" i="5"/>
  <c r="M9" i="5"/>
  <c r="L9" i="5"/>
  <c r="K9" i="5"/>
  <c r="J9" i="5"/>
  <c r="I9" i="5"/>
  <c r="H9" i="5"/>
  <c r="G9" i="5"/>
  <c r="F9" i="5"/>
  <c r="E9" i="5"/>
  <c r="D9" i="5"/>
  <c r="C9" i="5"/>
  <c r="B9"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O5" i="5"/>
  <c r="N5" i="5"/>
  <c r="M5" i="5"/>
  <c r="L5" i="5"/>
  <c r="K5" i="5"/>
  <c r="J5" i="5"/>
  <c r="I5" i="5"/>
  <c r="H5" i="5"/>
  <c r="G5" i="5"/>
  <c r="F5" i="5"/>
  <c r="E5" i="5"/>
  <c r="D5" i="5"/>
  <c r="B5" i="5"/>
  <c r="O50" i="10"/>
  <c r="N50" i="10"/>
  <c r="M50" i="10"/>
  <c r="L50" i="10"/>
  <c r="K50" i="10"/>
  <c r="J50" i="10"/>
  <c r="I50" i="10"/>
  <c r="H50" i="10"/>
  <c r="G50" i="10"/>
  <c r="F50" i="10"/>
  <c r="E50" i="10"/>
  <c r="D50" i="10"/>
  <c r="C50" i="10"/>
  <c r="B50" i="10"/>
  <c r="N49" i="10"/>
  <c r="M49" i="10"/>
  <c r="L49" i="10"/>
  <c r="K49" i="10"/>
  <c r="J49" i="10"/>
  <c r="I49" i="10"/>
  <c r="H49" i="10"/>
  <c r="G49" i="10"/>
  <c r="F49" i="10"/>
  <c r="E49" i="10"/>
  <c r="D49" i="10"/>
  <c r="C49" i="10"/>
  <c r="B49" i="10"/>
  <c r="O48" i="10"/>
  <c r="N48" i="10"/>
  <c r="M48" i="10"/>
  <c r="L48" i="10"/>
  <c r="K48" i="10"/>
  <c r="J48" i="10"/>
  <c r="I48" i="10"/>
  <c r="H48" i="10"/>
  <c r="G48" i="10"/>
  <c r="F48" i="10"/>
  <c r="E48" i="10"/>
  <c r="D48" i="10"/>
  <c r="C48" i="10"/>
  <c r="B48" i="10"/>
  <c r="O47" i="10"/>
  <c r="N47" i="10"/>
  <c r="M47" i="10"/>
  <c r="L47" i="10"/>
  <c r="K47" i="10"/>
  <c r="J47" i="10"/>
  <c r="I47" i="10"/>
  <c r="H47" i="10"/>
  <c r="G47" i="10"/>
  <c r="F47" i="10"/>
  <c r="E47" i="10"/>
  <c r="D47" i="10"/>
  <c r="C47" i="10"/>
  <c r="B47" i="10"/>
  <c r="O46" i="10"/>
  <c r="N46" i="10"/>
  <c r="M46" i="10"/>
  <c r="L46" i="10"/>
  <c r="K46" i="10"/>
  <c r="J46" i="10"/>
  <c r="I46" i="10"/>
  <c r="H46" i="10"/>
  <c r="G46" i="10"/>
  <c r="F46" i="10"/>
  <c r="E46" i="10"/>
  <c r="D46" i="10"/>
  <c r="C46" i="10"/>
  <c r="B46" i="10"/>
  <c r="O45" i="10"/>
  <c r="N45" i="10"/>
  <c r="M45" i="10"/>
  <c r="L45" i="10"/>
  <c r="K45" i="10"/>
  <c r="J45" i="10"/>
  <c r="I45" i="10"/>
  <c r="H45" i="10"/>
  <c r="G45" i="10"/>
  <c r="F45" i="10"/>
  <c r="E45" i="10"/>
  <c r="D45" i="10"/>
  <c r="C45" i="10"/>
  <c r="B45" i="10"/>
  <c r="O42" i="10"/>
  <c r="N42" i="10"/>
  <c r="M42" i="10"/>
  <c r="L42" i="10"/>
  <c r="K42" i="10"/>
  <c r="J42" i="10"/>
  <c r="I42" i="10"/>
  <c r="H42" i="10"/>
  <c r="G42" i="10"/>
  <c r="F42" i="10"/>
  <c r="E42" i="10"/>
  <c r="D42" i="10"/>
  <c r="C42" i="10"/>
  <c r="B42" i="10"/>
  <c r="O41" i="10"/>
  <c r="N41" i="10"/>
  <c r="M41" i="10"/>
  <c r="L41" i="10"/>
  <c r="K41" i="10"/>
  <c r="J41" i="10"/>
  <c r="I41" i="10"/>
  <c r="H41" i="10"/>
  <c r="G41" i="10"/>
  <c r="F41" i="10"/>
  <c r="E41" i="10"/>
  <c r="D41" i="10"/>
  <c r="C41" i="10"/>
  <c r="B41" i="10"/>
  <c r="O40" i="10"/>
  <c r="N40" i="10"/>
  <c r="M40" i="10"/>
  <c r="L40" i="10"/>
  <c r="K40" i="10"/>
  <c r="J40" i="10"/>
  <c r="I40" i="10"/>
  <c r="H40" i="10"/>
  <c r="G40" i="10"/>
  <c r="F40" i="10"/>
  <c r="E40" i="10"/>
  <c r="D40" i="10"/>
  <c r="C40" i="10"/>
  <c r="B40" i="10"/>
  <c r="O39" i="10"/>
  <c r="N39" i="10"/>
  <c r="M39" i="10"/>
  <c r="L39" i="10"/>
  <c r="K39" i="10"/>
  <c r="J39" i="10"/>
  <c r="I39" i="10"/>
  <c r="H39" i="10"/>
  <c r="G39" i="10"/>
  <c r="F39" i="10"/>
  <c r="E39" i="10"/>
  <c r="D39" i="10"/>
  <c r="C39" i="10"/>
  <c r="B39" i="10"/>
  <c r="O38" i="10"/>
  <c r="N38" i="10"/>
  <c r="M38" i="10"/>
  <c r="L38" i="10"/>
  <c r="K38" i="10"/>
  <c r="J38" i="10"/>
  <c r="I38" i="10"/>
  <c r="H38" i="10"/>
  <c r="G38" i="10"/>
  <c r="F38" i="10"/>
  <c r="E38" i="10"/>
  <c r="D38" i="10"/>
  <c r="C38" i="10"/>
  <c r="B38" i="10"/>
  <c r="O37" i="10"/>
  <c r="N37" i="10"/>
  <c r="M37" i="10"/>
  <c r="L37" i="10"/>
  <c r="K37" i="10"/>
  <c r="J37" i="10"/>
  <c r="I37" i="10"/>
  <c r="H37" i="10"/>
  <c r="G37" i="10"/>
  <c r="F37" i="10"/>
  <c r="E37" i="10"/>
  <c r="D37" i="10"/>
  <c r="C37" i="10"/>
  <c r="B37" i="10"/>
  <c r="O34" i="10"/>
  <c r="N34" i="10"/>
  <c r="M34" i="10"/>
  <c r="L34" i="10"/>
  <c r="K34" i="10"/>
  <c r="J34" i="10"/>
  <c r="I34" i="10"/>
  <c r="H34" i="10"/>
  <c r="G34" i="10"/>
  <c r="F34" i="10"/>
  <c r="E34" i="10"/>
  <c r="D34" i="10"/>
  <c r="C34" i="10"/>
  <c r="B34" i="10"/>
  <c r="O33" i="10"/>
  <c r="N33" i="10"/>
  <c r="M33" i="10"/>
  <c r="L33" i="10"/>
  <c r="K33" i="10"/>
  <c r="J33" i="10"/>
  <c r="I33" i="10"/>
  <c r="H33" i="10"/>
  <c r="G33" i="10"/>
  <c r="F33" i="10"/>
  <c r="E33" i="10"/>
  <c r="D33" i="10"/>
  <c r="C33" i="10"/>
  <c r="B33" i="10"/>
  <c r="O32" i="10"/>
  <c r="N32" i="10"/>
  <c r="M32" i="10"/>
  <c r="L32" i="10"/>
  <c r="K32" i="10"/>
  <c r="J32" i="10"/>
  <c r="I32" i="10"/>
  <c r="H32" i="10"/>
  <c r="G32" i="10"/>
  <c r="F32" i="10"/>
  <c r="E32" i="10"/>
  <c r="D32" i="10"/>
  <c r="C32" i="10"/>
  <c r="B32" i="10"/>
  <c r="O31" i="10"/>
  <c r="N31" i="10"/>
  <c r="M31" i="10"/>
  <c r="L31" i="10"/>
  <c r="K31" i="10"/>
  <c r="J31" i="10"/>
  <c r="I31" i="10"/>
  <c r="H31" i="10"/>
  <c r="G31" i="10"/>
  <c r="F31" i="10"/>
  <c r="E31" i="10"/>
  <c r="D31" i="10"/>
  <c r="C31" i="10"/>
  <c r="B31" i="10"/>
  <c r="O30" i="10"/>
  <c r="N30" i="10"/>
  <c r="M30" i="10"/>
  <c r="L30" i="10"/>
  <c r="K30" i="10"/>
  <c r="J30" i="10"/>
  <c r="I30" i="10"/>
  <c r="H30" i="10"/>
  <c r="G30" i="10"/>
  <c r="F30" i="10"/>
  <c r="E30" i="10"/>
  <c r="D30" i="10"/>
  <c r="C30" i="10"/>
  <c r="B30" i="10"/>
  <c r="O29" i="10"/>
  <c r="N29" i="10"/>
  <c r="M29" i="10"/>
  <c r="L29" i="10"/>
  <c r="K29" i="10"/>
  <c r="J29" i="10"/>
  <c r="I29" i="10"/>
  <c r="H29" i="10"/>
  <c r="G29" i="10"/>
  <c r="F29" i="10"/>
  <c r="E29" i="10"/>
  <c r="D29" i="10"/>
  <c r="C29" i="10"/>
  <c r="B29" i="10"/>
  <c r="O26" i="10"/>
  <c r="N26" i="10"/>
  <c r="M26" i="10"/>
  <c r="L26" i="10"/>
  <c r="K26" i="10"/>
  <c r="J26" i="10"/>
  <c r="I26" i="10"/>
  <c r="H26" i="10"/>
  <c r="G26" i="10"/>
  <c r="F26" i="10"/>
  <c r="E26" i="10"/>
  <c r="D26" i="10"/>
  <c r="C26" i="10"/>
  <c r="B26" i="10"/>
  <c r="O25" i="10"/>
  <c r="N25" i="10"/>
  <c r="M25" i="10"/>
  <c r="L25" i="10"/>
  <c r="K25" i="10"/>
  <c r="J25" i="10"/>
  <c r="I25" i="10"/>
  <c r="H25" i="10"/>
  <c r="G25" i="10"/>
  <c r="F25" i="10"/>
  <c r="E25" i="10"/>
  <c r="D25" i="10"/>
  <c r="C25" i="10"/>
  <c r="B25" i="10"/>
  <c r="O24" i="10"/>
  <c r="N24" i="10"/>
  <c r="M24" i="10"/>
  <c r="L24" i="10"/>
  <c r="K24" i="10"/>
  <c r="J24" i="10"/>
  <c r="I24" i="10"/>
  <c r="H24" i="10"/>
  <c r="G24" i="10"/>
  <c r="F24" i="10"/>
  <c r="E24" i="10"/>
  <c r="D24" i="10"/>
  <c r="C24" i="10"/>
  <c r="B24" i="10"/>
  <c r="O23" i="10"/>
  <c r="N23" i="10"/>
  <c r="M23" i="10"/>
  <c r="L23" i="10"/>
  <c r="K23" i="10"/>
  <c r="J23" i="10"/>
  <c r="I23" i="10"/>
  <c r="H23" i="10"/>
  <c r="G23" i="10"/>
  <c r="F23" i="10"/>
  <c r="E23" i="10"/>
  <c r="D23" i="10"/>
  <c r="C23" i="10"/>
  <c r="B23" i="10"/>
  <c r="O22" i="10"/>
  <c r="N22" i="10"/>
  <c r="M22" i="10"/>
  <c r="L22" i="10"/>
  <c r="K22" i="10"/>
  <c r="J22" i="10"/>
  <c r="I22" i="10"/>
  <c r="H22" i="10"/>
  <c r="G22" i="10"/>
  <c r="F22" i="10"/>
  <c r="E22" i="10"/>
  <c r="D22" i="10"/>
  <c r="C22" i="10"/>
  <c r="B22" i="10"/>
  <c r="O21" i="10"/>
  <c r="N21" i="10"/>
  <c r="M21" i="10"/>
  <c r="L21" i="10"/>
  <c r="K21" i="10"/>
  <c r="J21" i="10"/>
  <c r="I21" i="10"/>
  <c r="H21" i="10"/>
  <c r="G21" i="10"/>
  <c r="F21" i="10"/>
  <c r="E21" i="10"/>
  <c r="D21" i="10"/>
  <c r="C21" i="10"/>
  <c r="B21" i="10"/>
  <c r="O18" i="10"/>
  <c r="N18" i="10"/>
  <c r="M18" i="10"/>
  <c r="L18" i="10"/>
  <c r="K18" i="10"/>
  <c r="J18" i="10"/>
  <c r="I18" i="10"/>
  <c r="H18" i="10"/>
  <c r="G18" i="10"/>
  <c r="F18" i="10"/>
  <c r="E18" i="10"/>
  <c r="D18" i="10"/>
  <c r="C18" i="10"/>
  <c r="B18" i="10"/>
  <c r="O17" i="10"/>
  <c r="N17" i="10"/>
  <c r="M17" i="10"/>
  <c r="L17" i="10"/>
  <c r="K17" i="10"/>
  <c r="J17" i="10"/>
  <c r="I17" i="10"/>
  <c r="H17" i="10"/>
  <c r="G17" i="10"/>
  <c r="F17" i="10"/>
  <c r="E17" i="10"/>
  <c r="D17" i="10"/>
  <c r="C17" i="10"/>
  <c r="B17" i="10"/>
  <c r="O16" i="10"/>
  <c r="N16" i="10"/>
  <c r="M16" i="10"/>
  <c r="L16" i="10"/>
  <c r="K16" i="10"/>
  <c r="J16" i="10"/>
  <c r="I16" i="10"/>
  <c r="H16" i="10"/>
  <c r="G16" i="10"/>
  <c r="F16" i="10"/>
  <c r="E16" i="10"/>
  <c r="D16" i="10"/>
  <c r="C16" i="10"/>
  <c r="B16" i="10"/>
  <c r="O15" i="10"/>
  <c r="N15" i="10"/>
  <c r="M15" i="10"/>
  <c r="L15" i="10"/>
  <c r="K15" i="10"/>
  <c r="J15" i="10"/>
  <c r="I15" i="10"/>
  <c r="H15" i="10"/>
  <c r="G15" i="10"/>
  <c r="F15" i="10"/>
  <c r="E15" i="10"/>
  <c r="D15" i="10"/>
  <c r="C15" i="10"/>
  <c r="B15" i="10"/>
  <c r="O14" i="10"/>
  <c r="N14" i="10"/>
  <c r="M14" i="10"/>
  <c r="L14" i="10"/>
  <c r="K14" i="10"/>
  <c r="J14" i="10"/>
  <c r="I14" i="10"/>
  <c r="H14" i="10"/>
  <c r="G14" i="10"/>
  <c r="F14" i="10"/>
  <c r="E14" i="10"/>
  <c r="D14" i="10"/>
  <c r="C14" i="10"/>
  <c r="B14" i="10"/>
  <c r="O13" i="10"/>
  <c r="N13" i="10"/>
  <c r="M13" i="10"/>
  <c r="L13" i="10"/>
  <c r="K13" i="10"/>
  <c r="J13" i="10"/>
  <c r="I13" i="10"/>
  <c r="H13" i="10"/>
  <c r="G13" i="10"/>
  <c r="F13" i="10"/>
  <c r="E13" i="10"/>
  <c r="D13" i="10"/>
  <c r="C13" i="10"/>
  <c r="B13" i="10"/>
  <c r="O9" i="10"/>
  <c r="N9" i="10"/>
  <c r="M9" i="10"/>
  <c r="L9" i="10"/>
  <c r="K9" i="10"/>
  <c r="J9" i="10"/>
  <c r="I9" i="10"/>
  <c r="H9" i="10"/>
  <c r="G9" i="10"/>
  <c r="F9" i="10"/>
  <c r="E9" i="10"/>
  <c r="D9" i="10"/>
  <c r="C9" i="10"/>
  <c r="B9" i="10"/>
  <c r="O8" i="10"/>
  <c r="N8" i="10"/>
  <c r="M8" i="10"/>
  <c r="L8" i="10"/>
  <c r="K8" i="10"/>
  <c r="J8" i="10"/>
  <c r="I8" i="10"/>
  <c r="H8" i="10"/>
  <c r="G8" i="10"/>
  <c r="F8" i="10"/>
  <c r="E8" i="10"/>
  <c r="D8" i="10"/>
  <c r="C8" i="10"/>
  <c r="B8" i="10"/>
  <c r="O7" i="10"/>
  <c r="N7" i="10"/>
  <c r="M7" i="10"/>
  <c r="L7" i="10"/>
  <c r="K7" i="10"/>
  <c r="J7" i="10"/>
  <c r="I7" i="10"/>
  <c r="H7" i="10"/>
  <c r="G7" i="10"/>
  <c r="F7" i="10"/>
  <c r="E7" i="10"/>
  <c r="D7" i="10"/>
  <c r="C7" i="10"/>
  <c r="B7" i="10"/>
  <c r="O6" i="10"/>
  <c r="N6" i="10"/>
  <c r="M6" i="10"/>
  <c r="L6" i="10"/>
  <c r="K6" i="10"/>
  <c r="J6" i="10"/>
  <c r="I6" i="10"/>
  <c r="H6" i="10"/>
  <c r="G6" i="10"/>
  <c r="F6" i="10"/>
  <c r="E6" i="10"/>
  <c r="D6" i="10"/>
  <c r="C6" i="10"/>
  <c r="B6" i="10"/>
  <c r="O5" i="10"/>
  <c r="N5" i="10"/>
  <c r="M5" i="10"/>
  <c r="L5" i="10"/>
  <c r="K5" i="10"/>
  <c r="J5" i="10"/>
  <c r="I5" i="10"/>
  <c r="H5" i="10"/>
  <c r="G5" i="10"/>
  <c r="F5" i="10"/>
  <c r="E5" i="10"/>
  <c r="D5" i="10"/>
  <c r="B5" i="10"/>
  <c r="B5" i="4"/>
  <c r="D5" i="4"/>
  <c r="E5" i="4"/>
  <c r="F5" i="4"/>
  <c r="G5" i="4"/>
  <c r="H5" i="4"/>
  <c r="I5" i="4"/>
  <c r="J5" i="4"/>
  <c r="K5" i="4"/>
  <c r="L5" i="4"/>
  <c r="M5" i="4"/>
  <c r="N5" i="4"/>
  <c r="O5" i="4"/>
  <c r="B6" i="4"/>
  <c r="C6" i="4"/>
  <c r="D6" i="4"/>
  <c r="E6" i="4"/>
  <c r="F6" i="4"/>
  <c r="G6" i="4"/>
  <c r="H6" i="4"/>
  <c r="I6" i="4"/>
  <c r="J6" i="4"/>
  <c r="K6" i="4"/>
  <c r="L6" i="4"/>
  <c r="M6" i="4"/>
  <c r="N6" i="4"/>
  <c r="O6" i="4"/>
  <c r="B7" i="4"/>
  <c r="C7" i="4"/>
  <c r="D7" i="4"/>
  <c r="E7" i="4"/>
  <c r="F7" i="4"/>
  <c r="G7" i="4"/>
  <c r="H7" i="4"/>
  <c r="I7" i="4"/>
  <c r="J7" i="4"/>
  <c r="K7" i="4"/>
  <c r="L7" i="4"/>
  <c r="M7" i="4"/>
  <c r="N7" i="4"/>
  <c r="O7" i="4"/>
  <c r="B8" i="4"/>
  <c r="C8" i="4"/>
  <c r="D8" i="4"/>
  <c r="E8" i="4"/>
  <c r="F8" i="4"/>
  <c r="G8" i="4"/>
  <c r="H8" i="4"/>
  <c r="I8" i="4"/>
  <c r="J8" i="4"/>
  <c r="K8" i="4"/>
  <c r="L8" i="4"/>
  <c r="M8" i="4"/>
  <c r="N8" i="4"/>
  <c r="O8" i="4"/>
  <c r="B9" i="4"/>
  <c r="C9" i="4"/>
  <c r="D9" i="4"/>
  <c r="E9" i="4"/>
  <c r="F9" i="4"/>
  <c r="G9" i="4"/>
  <c r="H9" i="4"/>
  <c r="I9" i="4"/>
  <c r="J9" i="4"/>
  <c r="K9" i="4"/>
  <c r="L9" i="4"/>
  <c r="M9" i="4"/>
  <c r="N9" i="4"/>
  <c r="O9" i="4"/>
  <c r="B13" i="4"/>
  <c r="C13" i="4"/>
  <c r="D13" i="4"/>
  <c r="E13" i="4"/>
  <c r="F13" i="4"/>
  <c r="G13" i="4"/>
  <c r="H13" i="4"/>
  <c r="I13" i="4"/>
  <c r="J13" i="4"/>
  <c r="K13" i="4"/>
  <c r="L13" i="4"/>
  <c r="M13" i="4"/>
  <c r="N13" i="4"/>
  <c r="O13" i="4"/>
  <c r="B14" i="4"/>
  <c r="C14" i="4"/>
  <c r="D14" i="4"/>
  <c r="E14" i="4"/>
  <c r="F14" i="4"/>
  <c r="G14" i="4"/>
  <c r="H14" i="4"/>
  <c r="I14" i="4"/>
  <c r="J14" i="4"/>
  <c r="K14" i="4"/>
  <c r="L14" i="4"/>
  <c r="M14" i="4"/>
  <c r="N14" i="4"/>
  <c r="O14" i="4"/>
  <c r="B15" i="4"/>
  <c r="C15" i="4"/>
  <c r="D15" i="4"/>
  <c r="E15" i="4"/>
  <c r="F15" i="4"/>
  <c r="G15" i="4"/>
  <c r="H15" i="4"/>
  <c r="I15" i="4"/>
  <c r="J15" i="4"/>
  <c r="K15" i="4"/>
  <c r="L15" i="4"/>
  <c r="M15" i="4"/>
  <c r="N15" i="4"/>
  <c r="O15" i="4"/>
  <c r="B16" i="4"/>
  <c r="C16" i="4"/>
  <c r="D16" i="4"/>
  <c r="E16" i="4"/>
  <c r="F16" i="4"/>
  <c r="G16" i="4"/>
  <c r="H16" i="4"/>
  <c r="I16" i="4"/>
  <c r="J16" i="4"/>
  <c r="K16" i="4"/>
  <c r="L16" i="4"/>
  <c r="M16" i="4"/>
  <c r="N16" i="4"/>
  <c r="O16" i="4"/>
  <c r="B17" i="4"/>
  <c r="C17" i="4"/>
  <c r="D17" i="4"/>
  <c r="E17" i="4"/>
  <c r="F17" i="4"/>
  <c r="G17" i="4"/>
  <c r="H17" i="4"/>
  <c r="I17" i="4"/>
  <c r="J17" i="4"/>
  <c r="K17" i="4"/>
  <c r="L17" i="4"/>
  <c r="M17" i="4"/>
  <c r="N17" i="4"/>
  <c r="O17" i="4"/>
  <c r="B18" i="4"/>
  <c r="C18" i="4"/>
  <c r="D18" i="4"/>
  <c r="E18" i="4"/>
  <c r="F18" i="4"/>
  <c r="G18" i="4"/>
  <c r="H18" i="4"/>
  <c r="I18" i="4"/>
  <c r="J18" i="4"/>
  <c r="K18" i="4"/>
  <c r="L18" i="4"/>
  <c r="M18" i="4"/>
  <c r="N18" i="4"/>
  <c r="O18" i="4"/>
  <c r="B21" i="4"/>
  <c r="C21" i="4"/>
  <c r="D21" i="4"/>
  <c r="E21" i="4"/>
  <c r="F21" i="4"/>
  <c r="G21" i="4"/>
  <c r="H21" i="4"/>
  <c r="I21" i="4"/>
  <c r="J21" i="4"/>
  <c r="K21" i="4"/>
  <c r="L21" i="4"/>
  <c r="M21" i="4"/>
  <c r="N21" i="4"/>
  <c r="O21" i="4"/>
  <c r="B22" i="4"/>
  <c r="C22" i="4"/>
  <c r="D22" i="4"/>
  <c r="E22" i="4"/>
  <c r="F22" i="4"/>
  <c r="G22" i="4"/>
  <c r="H22" i="4"/>
  <c r="I22" i="4"/>
  <c r="J22" i="4"/>
  <c r="K22" i="4"/>
  <c r="L22" i="4"/>
  <c r="M22" i="4"/>
  <c r="N22" i="4"/>
  <c r="O22" i="4"/>
  <c r="B23" i="4"/>
  <c r="C23" i="4"/>
  <c r="D23" i="4"/>
  <c r="E23" i="4"/>
  <c r="F23" i="4"/>
  <c r="G23" i="4"/>
  <c r="H23" i="4"/>
  <c r="I23" i="4"/>
  <c r="J23" i="4"/>
  <c r="K23" i="4"/>
  <c r="L23" i="4"/>
  <c r="M23" i="4"/>
  <c r="N23" i="4"/>
  <c r="O23" i="4"/>
  <c r="B24" i="4"/>
  <c r="C24" i="4"/>
  <c r="D24" i="4"/>
  <c r="E24" i="4"/>
  <c r="F24" i="4"/>
  <c r="G24" i="4"/>
  <c r="H24" i="4"/>
  <c r="I24" i="4"/>
  <c r="J24" i="4"/>
  <c r="K24" i="4"/>
  <c r="L24" i="4"/>
  <c r="M24" i="4"/>
  <c r="N24" i="4"/>
  <c r="O24" i="4"/>
  <c r="B25" i="4"/>
  <c r="C25" i="4"/>
  <c r="D25" i="4"/>
  <c r="E25" i="4"/>
  <c r="F25" i="4"/>
  <c r="G25" i="4"/>
  <c r="H25" i="4"/>
  <c r="I25" i="4"/>
  <c r="J25" i="4"/>
  <c r="K25" i="4"/>
  <c r="L25" i="4"/>
  <c r="M25" i="4"/>
  <c r="N25" i="4"/>
  <c r="O25" i="4"/>
  <c r="B26" i="4"/>
  <c r="C26" i="4"/>
  <c r="D26" i="4"/>
  <c r="E26" i="4"/>
  <c r="F26" i="4"/>
  <c r="G26" i="4"/>
  <c r="H26" i="4"/>
  <c r="I26" i="4"/>
  <c r="J26" i="4"/>
  <c r="K26" i="4"/>
  <c r="L26" i="4"/>
  <c r="M26" i="4"/>
  <c r="N26" i="4"/>
  <c r="O26" i="4"/>
  <c r="B29" i="4"/>
  <c r="C29" i="4"/>
  <c r="D29" i="4"/>
  <c r="E29" i="4"/>
  <c r="F29" i="4"/>
  <c r="G29" i="4"/>
  <c r="H29" i="4"/>
  <c r="I29" i="4"/>
  <c r="J29" i="4"/>
  <c r="K29" i="4"/>
  <c r="L29" i="4"/>
  <c r="M29" i="4"/>
  <c r="N29" i="4"/>
  <c r="O29" i="4"/>
  <c r="B30" i="4"/>
  <c r="C30" i="4"/>
  <c r="D30" i="4"/>
  <c r="E30" i="4"/>
  <c r="F30" i="4"/>
  <c r="G30" i="4"/>
  <c r="H30" i="4"/>
  <c r="I30" i="4"/>
  <c r="J30" i="4"/>
  <c r="K30" i="4"/>
  <c r="L30" i="4"/>
  <c r="M30" i="4"/>
  <c r="N30" i="4"/>
  <c r="O30" i="4"/>
  <c r="B31" i="4"/>
  <c r="C31" i="4"/>
  <c r="D31" i="4"/>
  <c r="E31" i="4"/>
  <c r="F31" i="4"/>
  <c r="G31" i="4"/>
  <c r="H31" i="4"/>
  <c r="I31" i="4"/>
  <c r="J31" i="4"/>
  <c r="K31" i="4"/>
  <c r="L31" i="4"/>
  <c r="M31" i="4"/>
  <c r="N31" i="4"/>
  <c r="O31" i="4"/>
  <c r="B32" i="4"/>
  <c r="C32" i="4"/>
  <c r="D32" i="4"/>
  <c r="E32" i="4"/>
  <c r="F32" i="4"/>
  <c r="G32" i="4"/>
  <c r="H32" i="4"/>
  <c r="I32" i="4"/>
  <c r="J32" i="4"/>
  <c r="K32" i="4"/>
  <c r="L32" i="4"/>
  <c r="M32" i="4"/>
  <c r="N32" i="4"/>
  <c r="O32" i="4"/>
  <c r="B33" i="4"/>
  <c r="C33" i="4"/>
  <c r="D33" i="4"/>
  <c r="E33" i="4"/>
  <c r="F33" i="4"/>
  <c r="G33" i="4"/>
  <c r="H33" i="4"/>
  <c r="I33" i="4"/>
  <c r="J33" i="4"/>
  <c r="K33" i="4"/>
  <c r="L33" i="4"/>
  <c r="M33" i="4"/>
  <c r="N33" i="4"/>
  <c r="O33" i="4"/>
  <c r="B34" i="4"/>
  <c r="C34" i="4"/>
  <c r="D34" i="4"/>
  <c r="E34" i="4"/>
  <c r="F34" i="4"/>
  <c r="G34" i="4"/>
  <c r="H34" i="4"/>
  <c r="I34" i="4"/>
  <c r="J34" i="4"/>
  <c r="K34" i="4"/>
  <c r="L34" i="4"/>
  <c r="M34" i="4"/>
  <c r="N34" i="4"/>
  <c r="O34" i="4"/>
  <c r="B37" i="4"/>
  <c r="C37" i="4"/>
  <c r="D37" i="4"/>
  <c r="E37" i="4"/>
  <c r="F37" i="4"/>
  <c r="G37" i="4"/>
  <c r="H37" i="4"/>
  <c r="I37" i="4"/>
  <c r="J37" i="4"/>
  <c r="K37" i="4"/>
  <c r="L37" i="4"/>
  <c r="M37" i="4"/>
  <c r="N37" i="4"/>
  <c r="O37" i="4"/>
  <c r="B38" i="4"/>
  <c r="C38" i="4"/>
  <c r="D38" i="4"/>
  <c r="E38" i="4"/>
  <c r="F38" i="4"/>
  <c r="G38" i="4"/>
  <c r="H38" i="4"/>
  <c r="I38" i="4"/>
  <c r="J38" i="4"/>
  <c r="K38" i="4"/>
  <c r="L38" i="4"/>
  <c r="M38" i="4"/>
  <c r="N38" i="4"/>
  <c r="O38" i="4"/>
  <c r="B39" i="4"/>
  <c r="C39" i="4"/>
  <c r="D39" i="4"/>
  <c r="E39" i="4"/>
  <c r="F39" i="4"/>
  <c r="G39" i="4"/>
  <c r="H39" i="4"/>
  <c r="I39" i="4"/>
  <c r="J39" i="4"/>
  <c r="K39" i="4"/>
  <c r="L39" i="4"/>
  <c r="M39" i="4"/>
  <c r="N39" i="4"/>
  <c r="O39" i="4"/>
  <c r="B40" i="4"/>
  <c r="C40" i="4"/>
  <c r="D40" i="4"/>
  <c r="E40" i="4"/>
  <c r="F40" i="4"/>
  <c r="G40" i="4"/>
  <c r="H40" i="4"/>
  <c r="I40" i="4"/>
  <c r="J40" i="4"/>
  <c r="K40" i="4"/>
  <c r="L40" i="4"/>
  <c r="M40" i="4"/>
  <c r="N40" i="4"/>
  <c r="O40" i="4"/>
  <c r="B41" i="4"/>
  <c r="C41" i="4"/>
  <c r="D41" i="4"/>
  <c r="E41" i="4"/>
  <c r="F41" i="4"/>
  <c r="G41" i="4"/>
  <c r="H41" i="4"/>
  <c r="I41" i="4"/>
  <c r="J41" i="4"/>
  <c r="K41" i="4"/>
  <c r="L41" i="4"/>
  <c r="M41" i="4"/>
  <c r="N41" i="4"/>
  <c r="O41" i="4"/>
  <c r="B42" i="4"/>
  <c r="C42" i="4"/>
  <c r="D42" i="4"/>
  <c r="E42" i="4"/>
  <c r="F42" i="4"/>
  <c r="G42" i="4"/>
  <c r="H42" i="4"/>
  <c r="I42" i="4"/>
  <c r="J42" i="4"/>
  <c r="K42" i="4"/>
  <c r="L42" i="4"/>
  <c r="M42" i="4"/>
  <c r="N42" i="4"/>
  <c r="O42" i="4"/>
  <c r="B45" i="4"/>
  <c r="C45" i="4"/>
  <c r="D45" i="4"/>
  <c r="E45" i="4"/>
  <c r="F45" i="4"/>
  <c r="G45" i="4"/>
  <c r="H45" i="4"/>
  <c r="I45" i="4"/>
  <c r="J45" i="4"/>
  <c r="K45" i="4"/>
  <c r="L45" i="4"/>
  <c r="M45" i="4"/>
  <c r="N45" i="4"/>
  <c r="O45" i="4"/>
  <c r="B46" i="4"/>
  <c r="C46" i="4"/>
  <c r="D46" i="4"/>
  <c r="E46" i="4"/>
  <c r="F46" i="4"/>
  <c r="G46" i="4"/>
  <c r="H46" i="4"/>
  <c r="I46" i="4"/>
  <c r="J46" i="4"/>
  <c r="K46" i="4"/>
  <c r="L46" i="4"/>
  <c r="M46" i="4"/>
  <c r="N46" i="4"/>
  <c r="O46" i="4"/>
  <c r="B47" i="4"/>
  <c r="C47" i="4"/>
  <c r="D47" i="4"/>
  <c r="E47" i="4"/>
  <c r="F47" i="4"/>
  <c r="G47" i="4"/>
  <c r="H47" i="4"/>
  <c r="I47" i="4"/>
  <c r="J47" i="4"/>
  <c r="K47" i="4"/>
  <c r="L47" i="4"/>
  <c r="M47" i="4"/>
  <c r="N47" i="4"/>
  <c r="O47" i="4"/>
  <c r="B48" i="4"/>
  <c r="C48" i="4"/>
  <c r="D48" i="4"/>
  <c r="E48" i="4"/>
  <c r="F48" i="4"/>
  <c r="G48" i="4"/>
  <c r="H48" i="4"/>
  <c r="I48" i="4"/>
  <c r="J48" i="4"/>
  <c r="K48" i="4"/>
  <c r="L48" i="4"/>
  <c r="M48" i="4"/>
  <c r="N48" i="4"/>
  <c r="O48" i="4"/>
  <c r="B49" i="4"/>
  <c r="C49" i="4"/>
  <c r="D49" i="4"/>
  <c r="E49" i="4"/>
  <c r="F49" i="4"/>
  <c r="G49" i="4"/>
  <c r="H49" i="4"/>
  <c r="I49" i="4"/>
  <c r="J49" i="4"/>
  <c r="K49" i="4"/>
  <c r="L49" i="4"/>
  <c r="M49" i="4"/>
  <c r="N49" i="4"/>
  <c r="B50" i="4"/>
  <c r="C50" i="4"/>
  <c r="D50" i="4"/>
  <c r="E50" i="4"/>
  <c r="F50" i="4"/>
  <c r="G50" i="4"/>
  <c r="H50" i="4"/>
  <c r="I50" i="4"/>
  <c r="J50" i="4"/>
  <c r="K50" i="4"/>
  <c r="L50" i="4"/>
  <c r="M50" i="4"/>
  <c r="N50" i="4"/>
  <c r="O50" i="4"/>
  <c r="Q55" i="3" l="1"/>
  <c r="P55" i="3"/>
  <c r="O55" i="3"/>
  <c r="N55" i="3"/>
  <c r="M55" i="3"/>
  <c r="L55" i="3"/>
  <c r="K55" i="3"/>
  <c r="I55" i="3"/>
  <c r="H55" i="3"/>
  <c r="G55" i="3"/>
  <c r="F55" i="3"/>
  <c r="E55" i="3"/>
  <c r="D55" i="3"/>
  <c r="C55" i="3"/>
  <c r="P54" i="3"/>
  <c r="O54" i="3"/>
  <c r="N54" i="3"/>
  <c r="M54" i="3"/>
  <c r="L54" i="3"/>
  <c r="K54" i="3"/>
  <c r="I54" i="3"/>
  <c r="H54" i="3"/>
  <c r="G54" i="3"/>
  <c r="F54" i="3"/>
  <c r="E54" i="3"/>
  <c r="D54" i="3"/>
  <c r="C54" i="3"/>
  <c r="Q53" i="3"/>
  <c r="P53" i="3"/>
  <c r="O53" i="3"/>
  <c r="N53" i="3"/>
  <c r="M53" i="3"/>
  <c r="L53" i="3"/>
  <c r="K53" i="3"/>
  <c r="I53" i="3"/>
  <c r="H53" i="3"/>
  <c r="G53" i="3"/>
  <c r="F53" i="3"/>
  <c r="E53" i="3"/>
  <c r="D53" i="3"/>
  <c r="C53" i="3"/>
  <c r="Q52" i="3"/>
  <c r="P52" i="3"/>
  <c r="O52" i="3"/>
  <c r="N52" i="3"/>
  <c r="M52" i="3"/>
  <c r="L52" i="3"/>
  <c r="K52" i="3"/>
  <c r="I52" i="3"/>
  <c r="H52" i="3"/>
  <c r="G52" i="3"/>
  <c r="F52" i="3"/>
  <c r="E52" i="3"/>
  <c r="D52" i="3"/>
  <c r="C52" i="3"/>
  <c r="Q51" i="3"/>
  <c r="P51" i="3"/>
  <c r="O51" i="3"/>
  <c r="N51" i="3"/>
  <c r="M51" i="3"/>
  <c r="L51" i="3"/>
  <c r="K51" i="3"/>
  <c r="I51" i="3"/>
  <c r="H51" i="3"/>
  <c r="G51" i="3"/>
  <c r="F51" i="3"/>
  <c r="E51" i="3"/>
  <c r="D51" i="3"/>
  <c r="C51" i="3"/>
  <c r="Q50" i="3"/>
  <c r="P50" i="3"/>
  <c r="O50" i="3"/>
  <c r="N50" i="3"/>
  <c r="M50" i="3"/>
  <c r="L50" i="3"/>
  <c r="K50" i="3"/>
  <c r="I50" i="3"/>
  <c r="H50" i="3"/>
  <c r="G50" i="3"/>
  <c r="F50" i="3"/>
  <c r="E50" i="3"/>
  <c r="D50" i="3"/>
  <c r="C50" i="3"/>
  <c r="Q46" i="3"/>
  <c r="P46" i="3"/>
  <c r="O46" i="3"/>
  <c r="N46" i="3"/>
  <c r="M46" i="3"/>
  <c r="L46" i="3"/>
  <c r="K46" i="3"/>
  <c r="I46" i="3"/>
  <c r="H46" i="3"/>
  <c r="G46" i="3"/>
  <c r="F46" i="3"/>
  <c r="E46" i="3"/>
  <c r="D46" i="3"/>
  <c r="C46" i="3"/>
  <c r="Q45" i="3"/>
  <c r="P45" i="3"/>
  <c r="O45" i="3"/>
  <c r="N45" i="3"/>
  <c r="M45" i="3"/>
  <c r="L45" i="3"/>
  <c r="K45" i="3"/>
  <c r="I45" i="3"/>
  <c r="H45" i="3"/>
  <c r="G45" i="3"/>
  <c r="F45" i="3"/>
  <c r="E45" i="3"/>
  <c r="D45" i="3"/>
  <c r="C45" i="3"/>
  <c r="Q44" i="3"/>
  <c r="P44" i="3"/>
  <c r="O44" i="3"/>
  <c r="N44" i="3"/>
  <c r="M44" i="3"/>
  <c r="L44" i="3"/>
  <c r="K44" i="3"/>
  <c r="I44" i="3"/>
  <c r="H44" i="3"/>
  <c r="G44" i="3"/>
  <c r="F44" i="3"/>
  <c r="E44" i="3"/>
  <c r="D44" i="3"/>
  <c r="C44" i="3"/>
  <c r="Q43" i="3"/>
  <c r="P43" i="3"/>
  <c r="O43" i="3"/>
  <c r="N43" i="3"/>
  <c r="M43" i="3"/>
  <c r="L43" i="3"/>
  <c r="K43" i="3"/>
  <c r="I43" i="3"/>
  <c r="H43" i="3"/>
  <c r="G43" i="3"/>
  <c r="F43" i="3"/>
  <c r="E43" i="3"/>
  <c r="D43" i="3"/>
  <c r="C43" i="3"/>
  <c r="Q42" i="3"/>
  <c r="P42" i="3"/>
  <c r="O42" i="3"/>
  <c r="N42" i="3"/>
  <c r="M42" i="3"/>
  <c r="L42" i="3"/>
  <c r="K42" i="3"/>
  <c r="I42" i="3"/>
  <c r="H42" i="3"/>
  <c r="G42" i="3"/>
  <c r="F42" i="3"/>
  <c r="E42" i="3"/>
  <c r="D42" i="3"/>
  <c r="C42" i="3"/>
  <c r="Q41" i="3"/>
  <c r="P41" i="3"/>
  <c r="O41" i="3"/>
  <c r="N41" i="3"/>
  <c r="M41" i="3"/>
  <c r="L41" i="3"/>
  <c r="K41" i="3"/>
  <c r="I41" i="3"/>
  <c r="H41" i="3"/>
  <c r="G41" i="3"/>
  <c r="F41" i="3"/>
  <c r="E41" i="3"/>
  <c r="D41" i="3"/>
  <c r="C41" i="3"/>
  <c r="Q37" i="3"/>
  <c r="P37" i="3"/>
  <c r="O37" i="3"/>
  <c r="N37" i="3"/>
  <c r="M37" i="3"/>
  <c r="L37" i="3"/>
  <c r="K37" i="3"/>
  <c r="I37" i="3"/>
  <c r="H37" i="3"/>
  <c r="G37" i="3"/>
  <c r="F37" i="3"/>
  <c r="E37" i="3"/>
  <c r="D37" i="3"/>
  <c r="C37" i="3"/>
  <c r="Q36" i="3"/>
  <c r="P36" i="3"/>
  <c r="O36" i="3"/>
  <c r="N36" i="3"/>
  <c r="M36" i="3"/>
  <c r="L36" i="3"/>
  <c r="K36" i="3"/>
  <c r="I36" i="3"/>
  <c r="H36" i="3"/>
  <c r="G36" i="3"/>
  <c r="F36" i="3"/>
  <c r="E36" i="3"/>
  <c r="D36" i="3"/>
  <c r="C36" i="3"/>
  <c r="Q35" i="3"/>
  <c r="P35" i="3"/>
  <c r="O35" i="3"/>
  <c r="N35" i="3"/>
  <c r="M35" i="3"/>
  <c r="L35" i="3"/>
  <c r="K35" i="3"/>
  <c r="I35" i="3"/>
  <c r="H35" i="3"/>
  <c r="G35" i="3"/>
  <c r="F35" i="3"/>
  <c r="E35" i="3"/>
  <c r="D35" i="3"/>
  <c r="C35" i="3"/>
  <c r="Q34" i="3"/>
  <c r="P34" i="3"/>
  <c r="O34" i="3"/>
  <c r="N34" i="3"/>
  <c r="M34" i="3"/>
  <c r="L34" i="3"/>
  <c r="K34" i="3"/>
  <c r="I34" i="3"/>
  <c r="H34" i="3"/>
  <c r="G34" i="3"/>
  <c r="F34" i="3"/>
  <c r="E34" i="3"/>
  <c r="D34" i="3"/>
  <c r="C34" i="3"/>
  <c r="Q33" i="3"/>
  <c r="P33" i="3"/>
  <c r="O33" i="3"/>
  <c r="N33" i="3"/>
  <c r="M33" i="3"/>
  <c r="L33" i="3"/>
  <c r="K33" i="3"/>
  <c r="I33" i="3"/>
  <c r="H33" i="3"/>
  <c r="G33" i="3"/>
  <c r="F33" i="3"/>
  <c r="E33" i="3"/>
  <c r="D33" i="3"/>
  <c r="C33" i="3"/>
  <c r="Q32" i="3"/>
  <c r="P32" i="3"/>
  <c r="O32" i="3"/>
  <c r="N32" i="3"/>
  <c r="M32" i="3"/>
  <c r="L32" i="3"/>
  <c r="K32" i="3"/>
  <c r="I32" i="3"/>
  <c r="H32" i="3"/>
  <c r="G32" i="3"/>
  <c r="F32" i="3"/>
  <c r="E32" i="3"/>
  <c r="D32" i="3"/>
  <c r="C32" i="3"/>
  <c r="Q28" i="3"/>
  <c r="P28" i="3"/>
  <c r="O28" i="3"/>
  <c r="N28" i="3"/>
  <c r="M28" i="3"/>
  <c r="L28" i="3"/>
  <c r="K28" i="3"/>
  <c r="I28" i="3"/>
  <c r="H28" i="3"/>
  <c r="G28" i="3"/>
  <c r="F28" i="3"/>
  <c r="E28" i="3"/>
  <c r="D28" i="3"/>
  <c r="C28" i="3"/>
  <c r="Q27" i="3"/>
  <c r="P27" i="3"/>
  <c r="O27" i="3"/>
  <c r="N27" i="3"/>
  <c r="M27" i="3"/>
  <c r="L27" i="3"/>
  <c r="K27" i="3"/>
  <c r="I27" i="3"/>
  <c r="H27" i="3"/>
  <c r="G27" i="3"/>
  <c r="F27" i="3"/>
  <c r="E27" i="3"/>
  <c r="D27" i="3"/>
  <c r="C27" i="3"/>
  <c r="Q26" i="3"/>
  <c r="P26" i="3"/>
  <c r="O26" i="3"/>
  <c r="N26" i="3"/>
  <c r="M26" i="3"/>
  <c r="L26" i="3"/>
  <c r="K26" i="3"/>
  <c r="I26" i="3"/>
  <c r="H26" i="3"/>
  <c r="G26" i="3"/>
  <c r="F26" i="3"/>
  <c r="E26" i="3"/>
  <c r="D26" i="3"/>
  <c r="C26" i="3"/>
  <c r="Q25" i="3"/>
  <c r="P25" i="3"/>
  <c r="O25" i="3"/>
  <c r="N25" i="3"/>
  <c r="M25" i="3"/>
  <c r="L25" i="3"/>
  <c r="K25" i="3"/>
  <c r="I25" i="3"/>
  <c r="H25" i="3"/>
  <c r="G25" i="3"/>
  <c r="F25" i="3"/>
  <c r="E25" i="3"/>
  <c r="D25" i="3"/>
  <c r="C25" i="3"/>
  <c r="Q24" i="3"/>
  <c r="P24" i="3"/>
  <c r="O24" i="3"/>
  <c r="N24" i="3"/>
  <c r="M24" i="3"/>
  <c r="L24" i="3"/>
  <c r="K24" i="3"/>
  <c r="I24" i="3"/>
  <c r="H24" i="3"/>
  <c r="G24" i="3"/>
  <c r="F24" i="3"/>
  <c r="E24" i="3"/>
  <c r="D24" i="3"/>
  <c r="C24" i="3"/>
  <c r="Q23" i="3"/>
  <c r="P23" i="3"/>
  <c r="O23" i="3"/>
  <c r="N23" i="3"/>
  <c r="M23" i="3"/>
  <c r="L23" i="3"/>
  <c r="K23" i="3"/>
  <c r="I23" i="3"/>
  <c r="H23" i="3"/>
  <c r="G23" i="3"/>
  <c r="F23" i="3"/>
  <c r="E23" i="3"/>
  <c r="D23" i="3"/>
  <c r="C23" i="3"/>
  <c r="Q19" i="3"/>
  <c r="P19" i="3"/>
  <c r="O19" i="3"/>
  <c r="N19" i="3"/>
  <c r="M19" i="3"/>
  <c r="L19" i="3"/>
  <c r="K19" i="3"/>
  <c r="I19" i="3"/>
  <c r="H19" i="3"/>
  <c r="G19" i="3"/>
  <c r="F19" i="3"/>
  <c r="E19" i="3"/>
  <c r="D19" i="3"/>
  <c r="C19" i="3"/>
  <c r="Q18" i="3"/>
  <c r="P18" i="3"/>
  <c r="O18" i="3"/>
  <c r="N18" i="3"/>
  <c r="M18" i="3"/>
  <c r="L18" i="3"/>
  <c r="K18" i="3"/>
  <c r="I18" i="3"/>
  <c r="H18" i="3"/>
  <c r="G18" i="3"/>
  <c r="F18" i="3"/>
  <c r="E18" i="3"/>
  <c r="D18" i="3"/>
  <c r="C18" i="3"/>
  <c r="Q17" i="3"/>
  <c r="P17" i="3"/>
  <c r="O17" i="3"/>
  <c r="N17" i="3"/>
  <c r="M17" i="3"/>
  <c r="L17" i="3"/>
  <c r="K17" i="3"/>
  <c r="I17" i="3"/>
  <c r="H17" i="3"/>
  <c r="G17" i="3"/>
  <c r="F17" i="3"/>
  <c r="E17" i="3"/>
  <c r="D17" i="3"/>
  <c r="C17" i="3"/>
  <c r="Q16" i="3"/>
  <c r="P16" i="3"/>
  <c r="O16" i="3"/>
  <c r="N16" i="3"/>
  <c r="M16" i="3"/>
  <c r="L16" i="3"/>
  <c r="K16" i="3"/>
  <c r="I16" i="3"/>
  <c r="H16" i="3"/>
  <c r="G16" i="3"/>
  <c r="F16" i="3"/>
  <c r="E16" i="3"/>
  <c r="D16" i="3"/>
  <c r="C16" i="3"/>
  <c r="Q15" i="3"/>
  <c r="P15" i="3"/>
  <c r="O15" i="3"/>
  <c r="N15" i="3"/>
  <c r="M15" i="3"/>
  <c r="L15" i="3"/>
  <c r="K15" i="3"/>
  <c r="I15" i="3"/>
  <c r="H15" i="3"/>
  <c r="G15" i="3"/>
  <c r="F15" i="3"/>
  <c r="E15" i="3"/>
  <c r="D15" i="3"/>
  <c r="C15" i="3"/>
  <c r="Q14" i="3"/>
  <c r="P14" i="3"/>
  <c r="O14" i="3"/>
  <c r="N14" i="3"/>
  <c r="M14" i="3"/>
  <c r="L14" i="3"/>
  <c r="K14" i="3"/>
  <c r="I14" i="3"/>
  <c r="H14" i="3"/>
  <c r="G14" i="3"/>
  <c r="F14" i="3"/>
  <c r="E14" i="3"/>
  <c r="D14" i="3"/>
  <c r="C14" i="3"/>
  <c r="Q10" i="3"/>
  <c r="P10" i="3"/>
  <c r="O10" i="3"/>
  <c r="N10" i="3"/>
  <c r="M10" i="3"/>
  <c r="L10" i="3"/>
  <c r="K10" i="3"/>
  <c r="I10" i="3"/>
  <c r="H10" i="3"/>
  <c r="G10" i="3"/>
  <c r="F10" i="3"/>
  <c r="E10" i="3"/>
  <c r="D10" i="3"/>
  <c r="C10" i="3"/>
  <c r="Q9" i="3"/>
  <c r="P9" i="3"/>
  <c r="O9" i="3"/>
  <c r="N9" i="3"/>
  <c r="M9" i="3"/>
  <c r="L9" i="3"/>
  <c r="K9" i="3"/>
  <c r="I9" i="3"/>
  <c r="H9" i="3"/>
  <c r="G9" i="3"/>
  <c r="F9" i="3"/>
  <c r="E9" i="3"/>
  <c r="D9" i="3"/>
  <c r="C9" i="3"/>
  <c r="Q8" i="3"/>
  <c r="P8" i="3"/>
  <c r="O8" i="3"/>
  <c r="N8" i="3"/>
  <c r="M8" i="3"/>
  <c r="L8" i="3"/>
  <c r="K8" i="3"/>
  <c r="I8" i="3"/>
  <c r="H8" i="3"/>
  <c r="G8" i="3"/>
  <c r="F8" i="3"/>
  <c r="E8" i="3"/>
  <c r="D8" i="3"/>
  <c r="C8" i="3"/>
  <c r="Q7" i="3"/>
  <c r="P7" i="3"/>
  <c r="O7" i="3"/>
  <c r="N7" i="3"/>
  <c r="M7" i="3"/>
  <c r="L7" i="3"/>
  <c r="K7" i="3"/>
  <c r="I7" i="3"/>
  <c r="H7" i="3"/>
  <c r="G7" i="3"/>
  <c r="F7" i="3"/>
  <c r="E7" i="3"/>
  <c r="D7" i="3"/>
  <c r="C7" i="3"/>
  <c r="Q6" i="3"/>
  <c r="P6" i="3"/>
  <c r="O6" i="3"/>
  <c r="N6" i="3"/>
  <c r="M6" i="3"/>
  <c r="L6" i="3"/>
  <c r="K6" i="3"/>
  <c r="I6" i="3"/>
  <c r="H6" i="3"/>
  <c r="G6" i="3"/>
  <c r="F6" i="3"/>
  <c r="E6" i="3"/>
  <c r="D6" i="3"/>
  <c r="C6" i="3"/>
  <c r="Q5" i="3"/>
  <c r="P5" i="3"/>
  <c r="O5" i="3"/>
  <c r="N5" i="3"/>
  <c r="M5" i="3"/>
  <c r="L5" i="3"/>
  <c r="K5" i="3"/>
  <c r="I5" i="3"/>
  <c r="H5" i="3"/>
  <c r="G5" i="3"/>
  <c r="F5" i="3"/>
  <c r="E5" i="3"/>
  <c r="D5" i="3"/>
  <c r="C5" i="3"/>
  <c r="L9" i="1"/>
  <c r="M9" i="1"/>
  <c r="N9" i="1"/>
  <c r="G5" i="1" l="1"/>
  <c r="G6" i="1"/>
  <c r="G7" i="1"/>
  <c r="G8" i="1"/>
  <c r="G9" i="1"/>
  <c r="G10" i="1"/>
  <c r="Q55" i="1" l="1"/>
  <c r="P55" i="1"/>
  <c r="O55" i="1"/>
  <c r="N55" i="1"/>
  <c r="M55" i="1"/>
  <c r="L55" i="1"/>
  <c r="K55"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F10" i="1"/>
  <c r="E10" i="1"/>
  <c r="D10" i="1"/>
  <c r="C10" i="1"/>
  <c r="I9" i="1"/>
  <c r="H9" i="1"/>
  <c r="F9" i="1"/>
  <c r="E9" i="1"/>
  <c r="D9" i="1"/>
  <c r="C9" i="1"/>
  <c r="I8" i="1"/>
  <c r="H8" i="1"/>
  <c r="F8" i="1"/>
  <c r="E8" i="1"/>
  <c r="D8" i="1"/>
  <c r="C8" i="1"/>
  <c r="I7" i="1"/>
  <c r="H7" i="1"/>
  <c r="F7" i="1"/>
  <c r="E7" i="1"/>
  <c r="D7" i="1"/>
  <c r="C7" i="1"/>
  <c r="I6" i="1"/>
  <c r="H6" i="1"/>
  <c r="F6" i="1"/>
  <c r="E6" i="1"/>
  <c r="D6" i="1"/>
  <c r="C6" i="1"/>
  <c r="I5" i="1"/>
  <c r="H5" i="1"/>
  <c r="F5" i="1"/>
  <c r="E5" i="1"/>
  <c r="D5" i="1"/>
  <c r="C5" i="1"/>
</calcChain>
</file>

<file path=xl/sharedStrings.xml><?xml version="1.0" encoding="utf-8"?>
<sst xmlns="http://schemas.openxmlformats.org/spreadsheetml/2006/main" count="1286" uniqueCount="74">
  <si>
    <t>SUN</t>
  </si>
  <si>
    <t>ABOUT THIS TEMPLATE</t>
  </si>
  <si>
    <t>Use this template to create a personal small business calendar of any year.</t>
  </si>
  <si>
    <t>Fill in Company Name and contact details and add Company logo.</t>
  </si>
  <si>
    <t>Select year and enter important dates and occasions.</t>
  </si>
  <si>
    <t>Note: </t>
  </si>
  <si>
    <t>Create a Small Business Calendar for any year in this worksheet. Helpful instructions on how to use this worksheet are in cells in this column. Select the spinner in cell at right to change the year in cell C1. Important Dates label is in cell U1</t>
  </si>
  <si>
    <t>Tip is in cell at right</t>
  </si>
  <si>
    <t>Selected year calendar is in cells C3 through Q55, January calendar in cells C4 to I10, and February calendar in cells K4 to Q10. January label is in cell C3 and February in cell K3. Enter important dates and occasions in cells U3 through U42</t>
  </si>
  <si>
    <t>March label is in cell C12 and April in cell K12</t>
  </si>
  <si>
    <t>May label is in cell C21 and June in cell K21</t>
  </si>
  <si>
    <t>July label is in cell C30 and August in cell K30</t>
  </si>
  <si>
    <t>September label is in cell C39 and October in cell K39</t>
  </si>
  <si>
    <t>Enter Street Address in cell U44</t>
  </si>
  <si>
    <t>Enter City, State, and Zip Code in cell U45. Next instruction is in cell A47</t>
  </si>
  <si>
    <t>November label is in cell C48 and December in cell K48. Enter Email address in cell U48</t>
  </si>
  <si>
    <t>To learn more about tables, press SHIFT and then F10 within a table, select the TABLE option, and then select ALTERNATIVE TEXT.</t>
  </si>
  <si>
    <t>January calendar table is in cells C4 to I10 and February calendar table in cells K4 to Q10. Next instruction is in cell A12</t>
  </si>
  <si>
    <t>March calendar table is in cells C13 to I19 and April calendar table in cells K13 to Q19. Next instruction is in cell A21</t>
  </si>
  <si>
    <t>May calendar table is in cells C22 to I28 and June calendar table in cells K22 to Q28. Next instruction is in cell A30</t>
  </si>
  <si>
    <t>July calendar table is in cells C31 to I37 and August calendar table in cells K31 to Q37. Next instruction is in cell A39</t>
  </si>
  <si>
    <t>September calendar table is in cells C40 to I46 and October calendar in cells K40 to Q46. Next instruction is in cell A44</t>
  </si>
  <si>
    <t>Enter Company Phone Number in cell U47</t>
  </si>
  <si>
    <t>November calendar table is in cells C49 to I55 and December calendar in cells K49 to Q55. Next instruction is in cell A51</t>
  </si>
  <si>
    <t>Add company logo in cell U51</t>
  </si>
  <si>
    <t xml:space="preserve">Additional instructions have been provided in column A in YEARLY CALENDAR worksheet. This text has been intentionally hidden. To remove text, select column A, then select DELETE. </t>
  </si>
  <si>
    <t>Janúar</t>
  </si>
  <si>
    <t>Febrúar</t>
  </si>
  <si>
    <t>Mars</t>
  </si>
  <si>
    <t>Apríl</t>
  </si>
  <si>
    <t>Maí</t>
  </si>
  <si>
    <t>Júní</t>
  </si>
  <si>
    <t>Júlí</t>
  </si>
  <si>
    <t>Ágúst</t>
  </si>
  <si>
    <t>September</t>
  </si>
  <si>
    <t>Október</t>
  </si>
  <si>
    <t>Nóvember</t>
  </si>
  <si>
    <t>Desember</t>
  </si>
  <si>
    <t>Sorphirðusvæði</t>
  </si>
  <si>
    <t>Keflavík</t>
  </si>
  <si>
    <t xml:space="preserve">Innri - Njarðvík </t>
  </si>
  <si>
    <t>Ytri - Njarðvík</t>
  </si>
  <si>
    <t>Ásbrú</t>
  </si>
  <si>
    <t>Grindavík</t>
  </si>
  <si>
    <t>Vogar</t>
  </si>
  <si>
    <t>Hafnir</t>
  </si>
  <si>
    <t>Suðurnesjabær</t>
  </si>
  <si>
    <t>Athugasemdir</t>
  </si>
  <si>
    <t>skulu tilkynnast</t>
  </si>
  <si>
    <t>eða í síma 535-2500</t>
  </si>
  <si>
    <t>Sorphirða</t>
  </si>
  <si>
    <t>Mán</t>
  </si>
  <si>
    <t>Þrið</t>
  </si>
  <si>
    <t>Miðv</t>
  </si>
  <si>
    <t>Fimmt</t>
  </si>
  <si>
    <t>Föst</t>
  </si>
  <si>
    <t>Laug</t>
  </si>
  <si>
    <t xml:space="preserve">Virðum </t>
  </si>
  <si>
    <t>Umhverfið</t>
  </si>
  <si>
    <t>Og</t>
  </si>
  <si>
    <t xml:space="preserve">flokkum </t>
  </si>
  <si>
    <t>Mjög vel</t>
  </si>
  <si>
    <t>á terra@terra.is</t>
  </si>
  <si>
    <t>Reykjanes</t>
  </si>
  <si>
    <t>og</t>
  </si>
  <si>
    <t>mjög vel</t>
  </si>
  <si>
    <t>umhverfið</t>
  </si>
  <si>
    <t>Ytri Njarðvík</t>
  </si>
  <si>
    <t>Dreifbýli</t>
  </si>
  <si>
    <t>Vatnsleysuströnd</t>
  </si>
  <si>
    <t>Dreyfbýli í Suðurnesjabæ</t>
  </si>
  <si>
    <t xml:space="preserve">Innri Njarðvík </t>
  </si>
  <si>
    <t>og Hafnir</t>
  </si>
  <si>
    <t>Innri Njarðvík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</si>
</sst>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
  </numFmts>
  <fonts count="34"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sz val="9"/>
      <color theme="1"/>
      <name val="Calibri"/>
      <family val="2"/>
      <scheme val="minor"/>
    </font>
    <font>
      <sz val="9"/>
      <color theme="8"/>
      <name val="Calibri"/>
      <family val="2"/>
      <scheme val="minor"/>
    </font>
    <font>
      <sz val="8"/>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b/>
      <sz val="8"/>
      <color theme="1" tint="0.34998626667073579"/>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
      <sz val="8"/>
      <color rgb="FFFF0000"/>
      <name val="Calibri"/>
      <family val="2"/>
      <scheme val="minor"/>
    </font>
    <font>
      <b/>
      <sz val="8"/>
      <color rgb="FFFF0000"/>
      <name val="Calibri"/>
      <family val="2"/>
      <scheme val="minor"/>
    </font>
    <font>
      <b/>
      <sz val="15"/>
      <color theme="1"/>
      <name val="Calibri"/>
      <family val="2"/>
      <scheme val="minor"/>
    </font>
    <font>
      <b/>
      <sz val="15"/>
      <name val="Calibri"/>
      <family val="2"/>
      <scheme val="minor"/>
    </font>
    <font>
      <b/>
      <sz val="15"/>
      <color theme="1" tint="0.14999847407452621"/>
      <name val="Calibri"/>
      <family val="2"/>
      <scheme val="minor"/>
    </font>
    <font>
      <b/>
      <sz val="14"/>
      <name val="Calibri"/>
      <family val="2"/>
      <scheme val="minor"/>
    </font>
    <font>
      <b/>
      <sz val="12"/>
      <name val="Calibri"/>
      <family val="2"/>
      <scheme val="minor"/>
    </font>
    <font>
      <b/>
      <sz val="20"/>
      <color theme="0" tint="-4.9989318521683403E-2"/>
      <name val="Calibri"/>
      <family val="2"/>
      <scheme val="minor"/>
    </font>
    <font>
      <b/>
      <sz val="14"/>
      <color theme="1"/>
      <name val="Calibri"/>
      <family val="2"/>
      <scheme val="minor"/>
    </font>
    <font>
      <b/>
      <sz val="14"/>
      <color theme="1" tint="0.14999847407452621"/>
      <name val="Calibri"/>
      <family val="2"/>
      <scheme val="minor"/>
    </font>
    <font>
      <sz val="14"/>
      <color theme="1"/>
      <name val="Calibri"/>
      <family val="2"/>
      <scheme val="minor"/>
    </font>
    <font>
      <b/>
      <sz val="20"/>
      <color theme="0"/>
      <name val="Calibri"/>
      <family val="2"/>
      <scheme val="minor"/>
    </font>
    <font>
      <b/>
      <sz val="20"/>
      <color theme="0"/>
      <name val="Calibri"/>
      <family val="2"/>
      <scheme val="major"/>
    </font>
  </fonts>
  <fills count="11">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7DFF"/>
        <bgColor indexed="64"/>
      </patternFill>
    </fill>
    <fill>
      <gradientFill>
        <stop position="0">
          <color rgb="FF92D050"/>
        </stop>
        <stop position="1">
          <color theme="0"/>
        </stop>
      </gradientFill>
    </fill>
    <fill>
      <gradientFill>
        <stop position="0">
          <color rgb="FFFFFF00"/>
        </stop>
        <stop position="1">
          <color theme="0"/>
        </stop>
      </gradientFill>
    </fill>
    <fill>
      <patternFill patternType="solid">
        <fgColor rgb="FFFFFF00"/>
        <bgColor auto="1"/>
      </patternFill>
    </fill>
  </fills>
  <borders count="10">
    <border>
      <left/>
      <right/>
      <top/>
      <bottom/>
      <diagonal/>
    </border>
    <border>
      <left/>
      <right/>
      <top/>
      <bottom style="thick">
        <color theme="4"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8" fillId="0" borderId="1" applyNumberFormat="0" applyFill="0" applyAlignment="0" applyProtection="0"/>
  </cellStyleXfs>
  <cellXfs count="201">
    <xf numFmtId="0" fontId="0" fillId="0" borderId="0" xfId="0"/>
    <xf numFmtId="0" fontId="0" fillId="0" borderId="0" xfId="0" applyFont="1"/>
    <xf numFmtId="0" fontId="0" fillId="0" borderId="0" xfId="0" applyFont="1" applyFill="1" applyBorder="1"/>
    <xf numFmtId="164" fontId="0" fillId="0" borderId="0" xfId="0" applyNumberFormat="1" applyFont="1" applyFill="1" applyBorder="1"/>
    <xf numFmtId="164" fontId="0" fillId="0" borderId="0" xfId="0" applyNumberFormat="1" applyFont="1" applyFill="1" applyBorder="1" applyAlignment="1">
      <alignment horizontal="center"/>
    </xf>
    <xf numFmtId="0" fontId="0" fillId="2" borderId="0" xfId="0" applyFont="1" applyFill="1"/>
    <xf numFmtId="0" fontId="0" fillId="2" borderId="0" xfId="0" applyFont="1" applyFill="1" applyBorder="1"/>
    <xf numFmtId="164" fontId="0" fillId="2" borderId="0" xfId="0" applyNumberFormat="1" applyFont="1" applyFill="1" applyBorder="1"/>
    <xf numFmtId="49" fontId="0" fillId="0" borderId="0" xfId="0" applyNumberFormat="1" applyFont="1"/>
    <xf numFmtId="49" fontId="11" fillId="0" borderId="0" xfId="0" applyNumberFormat="1" applyFont="1"/>
    <xf numFmtId="49" fontId="0" fillId="0" borderId="0" xfId="0" applyNumberFormat="1" applyFont="1" applyAlignment="1">
      <alignment horizontal="left"/>
    </xf>
    <xf numFmtId="49" fontId="12" fillId="0" borderId="0" xfId="0" applyNumberFormat="1" applyFont="1" applyFill="1" applyBorder="1" applyAlignment="1">
      <alignment horizontal="left"/>
    </xf>
    <xf numFmtId="49" fontId="13" fillId="0" borderId="0" xfId="0" applyNumberFormat="1" applyFont="1" applyAlignment="1">
      <alignment horizontal="left"/>
    </xf>
    <xf numFmtId="0" fontId="0" fillId="3" borderId="0" xfId="0" applyFont="1" applyFill="1"/>
    <xf numFmtId="0" fontId="9" fillId="3" borderId="0" xfId="0" applyFont="1" applyFill="1"/>
    <xf numFmtId="0" fontId="0" fillId="3" borderId="0" xfId="0" applyFill="1"/>
    <xf numFmtId="49" fontId="16" fillId="0" borderId="0" xfId="0" applyNumberFormat="1" applyFont="1"/>
    <xf numFmtId="0" fontId="17" fillId="0" borderId="0" xfId="0" applyFont="1" applyFill="1" applyBorder="1" applyAlignment="1">
      <alignment horizontal="center"/>
    </xf>
    <xf numFmtId="0" fontId="5" fillId="0" borderId="0" xfId="0" applyFont="1" applyAlignment="1">
      <alignment vertical="center" wrapText="1"/>
    </xf>
    <xf numFmtId="0" fontId="20" fillId="3" borderId="0" xfId="1" applyFont="1" applyFill="1" applyBorder="1" applyAlignment="1">
      <alignment horizontal="center" vertical="center"/>
    </xf>
    <xf numFmtId="0" fontId="4" fillId="0" borderId="0" xfId="0" applyFont="1" applyAlignment="1">
      <alignment vertical="center" wrapText="1"/>
    </xf>
    <xf numFmtId="0" fontId="19" fillId="0" borderId="0" xfId="0" applyFont="1" applyAlignment="1">
      <alignment wrapText="1"/>
    </xf>
    <xf numFmtId="0" fontId="0" fillId="0" borderId="0" xfId="0" applyAlignment="1">
      <alignment vertical="center"/>
    </xf>
    <xf numFmtId="165" fontId="0" fillId="0" borderId="0" xfId="0" applyNumberFormat="1" applyFont="1" applyAlignment="1">
      <alignment wrapText="1"/>
    </xf>
    <xf numFmtId="165" fontId="3" fillId="0" borderId="0" xfId="0" applyNumberFormat="1" applyFont="1" applyAlignment="1">
      <alignment vertical="center"/>
    </xf>
    <xf numFmtId="165" fontId="0" fillId="0" borderId="0" xfId="0" applyNumberFormat="1" applyFont="1" applyAlignment="1"/>
    <xf numFmtId="0" fontId="2" fillId="0" borderId="0" xfId="0" applyFont="1" applyAlignment="1">
      <alignment vertical="center" wrapText="1"/>
    </xf>
    <xf numFmtId="164" fontId="21" fillId="0" borderId="0" xfId="0" applyNumberFormat="1" applyFont="1" applyFill="1" applyBorder="1" applyAlignment="1">
      <alignment horizontal="center"/>
    </xf>
    <xf numFmtId="0" fontId="22" fillId="0" borderId="0" xfId="0" applyFont="1" applyFill="1" applyBorder="1" applyAlignment="1">
      <alignment horizontal="center"/>
    </xf>
    <xf numFmtId="164" fontId="0" fillId="5" borderId="0" xfId="0" applyNumberFormat="1" applyFont="1" applyFill="1" applyBorder="1" applyAlignment="1">
      <alignment horizontal="center"/>
    </xf>
    <xf numFmtId="164" fontId="0" fillId="6" borderId="0" xfId="0" applyNumberFormat="1" applyFont="1" applyFill="1" applyBorder="1" applyAlignment="1">
      <alignment horizontal="center"/>
    </xf>
    <xf numFmtId="164" fontId="21" fillId="6" borderId="0" xfId="0" applyNumberFormat="1" applyFont="1" applyFill="1" applyBorder="1" applyAlignment="1">
      <alignment horizontal="center"/>
    </xf>
    <xf numFmtId="0" fontId="0" fillId="0" borderId="2" xfId="0" applyFont="1" applyFill="1" applyBorder="1"/>
    <xf numFmtId="0" fontId="0" fillId="0" borderId="5" xfId="0" applyFont="1" applyFill="1" applyBorder="1"/>
    <xf numFmtId="0" fontId="17" fillId="0" borderId="6" xfId="0" applyFont="1" applyFill="1" applyBorder="1" applyAlignment="1">
      <alignment horizontal="center"/>
    </xf>
    <xf numFmtId="164" fontId="0" fillId="0" borderId="6" xfId="0" applyNumberFormat="1" applyFont="1" applyFill="1" applyBorder="1" applyAlignment="1">
      <alignment horizontal="center"/>
    </xf>
    <xf numFmtId="0" fontId="0" fillId="0" borderId="7" xfId="0" applyFont="1" applyFill="1" applyBorder="1"/>
    <xf numFmtId="164" fontId="0" fillId="0" borderId="8" xfId="0" applyNumberFormat="1" applyFont="1" applyFill="1" applyBorder="1" applyAlignment="1">
      <alignment horizontal="center"/>
    </xf>
    <xf numFmtId="164" fontId="0" fillId="0" borderId="9" xfId="0" applyNumberFormat="1" applyFont="1" applyFill="1" applyBorder="1" applyAlignment="1">
      <alignment horizontal="center"/>
    </xf>
    <xf numFmtId="0" fontId="7" fillId="0" borderId="2" xfId="0" applyFont="1" applyFill="1" applyBorder="1" applyAlignment="1"/>
    <xf numFmtId="0" fontId="0" fillId="0" borderId="5" xfId="0" applyFont="1" applyFill="1" applyBorder="1" applyAlignment="1">
      <alignment horizontal="center"/>
    </xf>
    <xf numFmtId="164" fontId="0" fillId="0" borderId="5" xfId="0" applyNumberFormat="1" applyFont="1" applyFill="1" applyBorder="1" applyAlignment="1">
      <alignment horizontal="center"/>
    </xf>
    <xf numFmtId="164" fontId="0" fillId="0" borderId="7" xfId="0" applyNumberFormat="1" applyFont="1" applyFill="1" applyBorder="1" applyAlignment="1">
      <alignment horizontal="center"/>
    </xf>
    <xf numFmtId="0" fontId="0" fillId="0" borderId="2" xfId="0" applyFont="1" applyBorder="1"/>
    <xf numFmtId="164" fontId="0" fillId="0" borderId="2" xfId="0" applyNumberFormat="1" applyFont="1" applyFill="1" applyBorder="1"/>
    <xf numFmtId="0" fontId="7" fillId="0" borderId="5" xfId="0" applyFont="1" applyFill="1" applyBorder="1" applyAlignment="1"/>
    <xf numFmtId="164" fontId="21" fillId="0" borderId="8" xfId="0" applyNumberFormat="1" applyFont="1" applyFill="1" applyBorder="1" applyAlignment="1">
      <alignment horizontal="center"/>
    </xf>
    <xf numFmtId="164" fontId="0" fillId="0" borderId="2" xfId="0" applyNumberFormat="1" applyFont="1" applyFill="1" applyBorder="1" applyAlignment="1">
      <alignment horizontal="center"/>
    </xf>
    <xf numFmtId="0" fontId="0" fillId="0" borderId="5" xfId="0" applyFont="1" applyBorder="1"/>
    <xf numFmtId="0" fontId="0" fillId="0" borderId="7" xfId="0" applyFont="1" applyBorder="1"/>
    <xf numFmtId="164" fontId="21" fillId="0" borderId="6" xfId="0" applyNumberFormat="1" applyFont="1" applyFill="1" applyBorder="1" applyAlignment="1">
      <alignment horizontal="center"/>
    </xf>
    <xf numFmtId="0" fontId="0" fillId="0" borderId="3" xfId="0" applyFont="1" applyBorder="1"/>
    <xf numFmtId="0" fontId="10" fillId="0" borderId="0" xfId="0" applyFont="1" applyBorder="1"/>
    <xf numFmtId="0" fontId="0" fillId="0" borderId="0" xfId="0" applyFont="1" applyBorder="1"/>
    <xf numFmtId="0" fontId="0" fillId="0" borderId="8" xfId="0" applyFont="1" applyBorder="1"/>
    <xf numFmtId="0" fontId="23" fillId="4" borderId="0" xfId="0" applyFont="1" applyFill="1" applyAlignment="1">
      <alignment horizontal="center"/>
    </xf>
    <xf numFmtId="49" fontId="24" fillId="5" borderId="0" xfId="0" applyNumberFormat="1" applyFont="1" applyFill="1" applyBorder="1" applyAlignment="1">
      <alignment horizontal="center"/>
    </xf>
    <xf numFmtId="49" fontId="25" fillId="5" borderId="0" xfId="0" applyNumberFormat="1" applyFont="1" applyFill="1" applyAlignment="1">
      <alignment horizontal="center"/>
    </xf>
    <xf numFmtId="49" fontId="16" fillId="0" borderId="0" xfId="0" applyNumberFormat="1" applyFont="1" applyBorder="1"/>
    <xf numFmtId="49" fontId="13" fillId="0" borderId="0" xfId="0" applyNumberFormat="1" applyFont="1" applyBorder="1" applyAlignment="1">
      <alignment horizontal="left"/>
    </xf>
    <xf numFmtId="49" fontId="26" fillId="4" borderId="0" xfId="0" applyNumberFormat="1" applyFont="1" applyFill="1" applyBorder="1" applyAlignment="1">
      <alignment horizontal="left"/>
    </xf>
    <xf numFmtId="49" fontId="27" fillId="5" borderId="0" xfId="0" applyNumberFormat="1" applyFont="1" applyFill="1" applyAlignment="1">
      <alignment horizontal="left"/>
    </xf>
    <xf numFmtId="49" fontId="27" fillId="6" borderId="0" xfId="0" applyNumberFormat="1" applyFont="1" applyFill="1" applyAlignment="1">
      <alignment horizontal="left"/>
    </xf>
    <xf numFmtId="49" fontId="27" fillId="6" borderId="0" xfId="0" applyNumberFormat="1" applyFont="1" applyFill="1" applyBorder="1" applyAlignment="1">
      <alignment horizontal="left"/>
    </xf>
    <xf numFmtId="0" fontId="8" fillId="3" borderId="0" xfId="0" applyFont="1" applyFill="1" applyAlignment="1">
      <alignment vertical="center"/>
    </xf>
    <xf numFmtId="49" fontId="27" fillId="0" borderId="0" xfId="0" applyNumberFormat="1" applyFont="1" applyFill="1" applyAlignment="1">
      <alignment horizontal="left"/>
    </xf>
    <xf numFmtId="0" fontId="0" fillId="0" borderId="0" xfId="0" applyFont="1" applyFill="1"/>
    <xf numFmtId="49" fontId="27" fillId="0" borderId="0" xfId="0" applyNumberFormat="1" applyFont="1" applyFill="1" applyBorder="1" applyAlignment="1">
      <alignment horizontal="left"/>
    </xf>
    <xf numFmtId="49" fontId="26" fillId="0" borderId="0" xfId="0" applyNumberFormat="1" applyFont="1" applyFill="1" applyBorder="1" applyAlignment="1">
      <alignment horizontal="left"/>
    </xf>
    <xf numFmtId="0" fontId="8" fillId="0" borderId="0" xfId="0" applyFont="1" applyFill="1" applyAlignment="1">
      <alignment vertical="center"/>
    </xf>
    <xf numFmtId="0" fontId="22" fillId="0" borderId="5" xfId="0" applyFont="1" applyFill="1" applyBorder="1" applyAlignment="1">
      <alignment horizontal="center"/>
    </xf>
    <xf numFmtId="164" fontId="21" fillId="0" borderId="5" xfId="0" applyNumberFormat="1" applyFont="1" applyFill="1" applyBorder="1" applyAlignment="1">
      <alignment horizontal="center"/>
    </xf>
    <xf numFmtId="164" fontId="21" fillId="0" borderId="7" xfId="0" applyNumberFormat="1" applyFont="1" applyFill="1" applyBorder="1" applyAlignment="1">
      <alignment horizontal="center"/>
    </xf>
    <xf numFmtId="164" fontId="0" fillId="5" borderId="8" xfId="0" applyNumberFormat="1" applyFont="1" applyFill="1" applyBorder="1" applyAlignment="1">
      <alignment horizontal="center"/>
    </xf>
    <xf numFmtId="0" fontId="29" fillId="4" borderId="0" xfId="0" applyFont="1" applyFill="1" applyAlignment="1">
      <alignment horizontal="center"/>
    </xf>
    <xf numFmtId="49" fontId="26" fillId="5" borderId="0" xfId="0" applyNumberFormat="1" applyFont="1" applyFill="1" applyBorder="1" applyAlignment="1">
      <alignment horizontal="center"/>
    </xf>
    <xf numFmtId="49" fontId="30" fillId="5" borderId="0" xfId="0" applyNumberFormat="1" applyFont="1" applyFill="1" applyAlignment="1">
      <alignment horizontal="center"/>
    </xf>
    <xf numFmtId="0" fontId="0" fillId="5" borderId="0" xfId="0" applyFill="1"/>
    <xf numFmtId="0" fontId="0" fillId="4" borderId="0" xfId="0" applyFill="1"/>
    <xf numFmtId="0" fontId="0" fillId="6" borderId="0" xfId="0" applyFill="1"/>
    <xf numFmtId="49" fontId="26" fillId="6" borderId="0" xfId="0" applyNumberFormat="1" applyFont="1" applyFill="1" applyBorder="1" applyAlignment="1">
      <alignment horizontal="center"/>
    </xf>
    <xf numFmtId="49" fontId="26" fillId="6" borderId="0" xfId="0" applyNumberFormat="1" applyFont="1" applyFill="1" applyAlignment="1">
      <alignment horizontal="left"/>
    </xf>
    <xf numFmtId="49" fontId="26" fillId="0" borderId="0" xfId="0" applyNumberFormat="1" applyFont="1" applyFill="1" applyAlignment="1">
      <alignment horizontal="left"/>
    </xf>
    <xf numFmtId="0" fontId="31" fillId="4" borderId="0" xfId="0" applyFont="1" applyFill="1"/>
    <xf numFmtId="0" fontId="31" fillId="0" borderId="0" xfId="0" applyFont="1"/>
    <xf numFmtId="0" fontId="31" fillId="5" borderId="0" xfId="0" applyFont="1" applyFill="1"/>
    <xf numFmtId="49" fontId="27" fillId="5" borderId="0" xfId="0" applyNumberFormat="1" applyFont="1" applyFill="1" applyBorder="1" applyAlignment="1">
      <alignment horizontal="center"/>
    </xf>
    <xf numFmtId="49" fontId="26" fillId="5" borderId="0" xfId="0" applyNumberFormat="1" applyFont="1" applyFill="1" applyAlignment="1">
      <alignment horizontal="center"/>
    </xf>
    <xf numFmtId="165" fontId="0" fillId="7" borderId="0" xfId="0" applyNumberFormat="1" applyFont="1" applyFill="1" applyAlignment="1">
      <alignment wrapText="1"/>
    </xf>
    <xf numFmtId="0" fontId="0" fillId="7" borderId="0" xfId="0" applyFont="1" applyFill="1"/>
    <xf numFmtId="0" fontId="0" fillId="7" borderId="0" xfId="0" applyFont="1" applyFill="1" applyBorder="1"/>
    <xf numFmtId="164" fontId="0" fillId="7" borderId="0" xfId="0" applyNumberFormat="1" applyFont="1" applyFill="1" applyBorder="1"/>
    <xf numFmtId="0" fontId="8" fillId="7" borderId="0" xfId="0" applyFont="1" applyFill="1" applyBorder="1" applyAlignment="1">
      <alignment horizontal="center" vertical="center"/>
    </xf>
    <xf numFmtId="0" fontId="8" fillId="7" borderId="0" xfId="0" applyNumberFormat="1" applyFont="1" applyFill="1" applyBorder="1" applyAlignment="1">
      <alignment horizontal="center" vertical="center" wrapText="1"/>
    </xf>
    <xf numFmtId="0" fontId="28" fillId="7" borderId="0" xfId="0" applyFont="1" applyFill="1" applyAlignment="1">
      <alignment horizontal="center" vertical="center"/>
    </xf>
    <xf numFmtId="0" fontId="8" fillId="7" borderId="0" xfId="0" applyFont="1" applyFill="1" applyBorder="1" applyAlignment="1">
      <alignment horizontal="right" vertical="center"/>
    </xf>
    <xf numFmtId="0" fontId="8" fillId="7" borderId="0" xfId="0" applyFont="1" applyFill="1" applyBorder="1" applyAlignment="1">
      <alignment horizontal="left" vertical="center"/>
    </xf>
    <xf numFmtId="0" fontId="9" fillId="7" borderId="0" xfId="0" applyNumberFormat="1" applyFont="1" applyFill="1" applyAlignment="1">
      <alignment horizontal="center" vertical="center" wrapText="1"/>
    </xf>
    <xf numFmtId="0" fontId="33" fillId="7" borderId="0" xfId="0" applyFont="1" applyFill="1" applyBorder="1" applyAlignment="1">
      <alignment horizontal="left" vertical="center"/>
    </xf>
    <xf numFmtId="49" fontId="26" fillId="6" borderId="0" xfId="0" applyNumberFormat="1" applyFont="1" applyFill="1" applyAlignment="1">
      <alignment horizontal="center"/>
    </xf>
    <xf numFmtId="164" fontId="0" fillId="8" borderId="0" xfId="0" applyNumberFormat="1" applyFont="1" applyFill="1" applyBorder="1" applyAlignment="1">
      <alignment horizontal="center"/>
    </xf>
    <xf numFmtId="164" fontId="6" fillId="6" borderId="0" xfId="0" applyNumberFormat="1" applyFont="1" applyFill="1" applyBorder="1" applyAlignment="1">
      <alignment horizontal="center"/>
    </xf>
    <xf numFmtId="164" fontId="6" fillId="5" borderId="0" xfId="0" applyNumberFormat="1" applyFont="1" applyFill="1" applyBorder="1" applyAlignment="1">
      <alignment horizontal="center"/>
    </xf>
    <xf numFmtId="164" fontId="6" fillId="9" borderId="0" xfId="0" applyNumberFormat="1" applyFont="1" applyFill="1" applyBorder="1" applyAlignment="1">
      <alignment horizontal="center"/>
    </xf>
    <xf numFmtId="165" fontId="0" fillId="7" borderId="0" xfId="0" applyNumberFormat="1" applyFill="1" applyAlignment="1">
      <alignment wrapText="1"/>
    </xf>
    <xf numFmtId="0" fontId="0" fillId="7" borderId="0" xfId="0" applyFill="1"/>
    <xf numFmtId="0" fontId="8" fillId="0" borderId="0" xfId="0" applyFont="1" applyAlignment="1">
      <alignment vertical="center"/>
    </xf>
    <xf numFmtId="165" fontId="1" fillId="0" borderId="0" xfId="0" applyNumberFormat="1" applyFont="1" applyAlignment="1">
      <alignment vertical="center"/>
    </xf>
    <xf numFmtId="165" fontId="0" fillId="0" borderId="0" xfId="0" applyNumberFormat="1"/>
    <xf numFmtId="49" fontId="26" fillId="0" borderId="0" xfId="0" applyNumberFormat="1" applyFont="1" applyAlignment="1">
      <alignment horizontal="left"/>
    </xf>
    <xf numFmtId="0" fontId="22" fillId="0" borderId="5" xfId="0" applyFont="1" applyBorder="1" applyAlignment="1">
      <alignment horizontal="center"/>
    </xf>
    <xf numFmtId="0" fontId="17" fillId="0" borderId="0" xfId="0" applyFont="1" applyAlignment="1">
      <alignment horizontal="center"/>
    </xf>
    <xf numFmtId="0" fontId="17" fillId="0" borderId="6" xfId="0" applyFont="1" applyBorder="1" applyAlignment="1">
      <alignment horizontal="center"/>
    </xf>
    <xf numFmtId="0" fontId="22" fillId="0" borderId="0" xfId="0" applyFont="1" applyAlignment="1">
      <alignment horizontal="center"/>
    </xf>
    <xf numFmtId="49" fontId="27" fillId="0" borderId="0" xfId="0" applyNumberFormat="1" applyFont="1" applyAlignment="1">
      <alignment horizontal="left"/>
    </xf>
    <xf numFmtId="164" fontId="0" fillId="0" borderId="5" xfId="0" applyNumberFormat="1" applyBorder="1" applyAlignment="1">
      <alignment horizontal="center"/>
    </xf>
    <xf numFmtId="164" fontId="0" fillId="0" borderId="0" xfId="0" applyNumberFormat="1" applyAlignment="1">
      <alignment horizontal="center"/>
    </xf>
    <xf numFmtId="164" fontId="21" fillId="0" borderId="0" xfId="0" applyNumberFormat="1" applyFont="1" applyAlignment="1">
      <alignment horizontal="center"/>
    </xf>
    <xf numFmtId="164" fontId="0" fillId="0" borderId="6" xfId="0" applyNumberFormat="1" applyBorder="1" applyAlignment="1">
      <alignment horizontal="center"/>
    </xf>
    <xf numFmtId="49" fontId="27" fillId="6" borderId="0" xfId="0" applyNumberFormat="1" applyFont="1" applyFill="1" applyAlignment="1">
      <alignment horizontal="center"/>
    </xf>
    <xf numFmtId="164" fontId="21" fillId="0" borderId="5" xfId="0" applyNumberFormat="1" applyFont="1" applyBorder="1" applyAlignment="1">
      <alignment horizontal="center"/>
    </xf>
    <xf numFmtId="164" fontId="0" fillId="6" borderId="0" xfId="0" applyNumberFormat="1" applyFill="1" applyAlignment="1">
      <alignment horizontal="center"/>
    </xf>
    <xf numFmtId="164" fontId="21" fillId="0" borderId="7" xfId="0" applyNumberFormat="1" applyFont="1" applyBorder="1" applyAlignment="1">
      <alignment horizontal="center"/>
    </xf>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7" borderId="0" xfId="0" applyNumberFormat="1" applyFill="1"/>
    <xf numFmtId="164" fontId="0" fillId="0" borderId="0" xfId="0" applyNumberFormat="1"/>
    <xf numFmtId="49" fontId="0" fillId="0" borderId="0" xfId="0" applyNumberFormat="1" applyAlignment="1">
      <alignment horizontal="left"/>
    </xf>
    <xf numFmtId="49" fontId="12" fillId="0" borderId="0" xfId="0" applyNumberFormat="1" applyFont="1" applyAlignment="1">
      <alignment horizontal="left"/>
    </xf>
    <xf numFmtId="164" fontId="0" fillId="0" borderId="7" xfId="0" applyNumberFormat="1" applyBorder="1" applyAlignment="1">
      <alignment horizontal="center"/>
    </xf>
    <xf numFmtId="49" fontId="0" fillId="0" borderId="0" xfId="0" applyNumberFormat="1"/>
    <xf numFmtId="0" fontId="9" fillId="7" borderId="0" xfId="0" applyFont="1" applyFill="1"/>
    <xf numFmtId="0" fontId="8" fillId="7" borderId="0" xfId="0" applyFont="1" applyFill="1" applyAlignment="1">
      <alignment vertical="center"/>
    </xf>
    <xf numFmtId="164" fontId="0" fillId="0" borderId="0" xfId="0" applyNumberFormat="1" applyFill="1" applyAlignment="1">
      <alignment horizontal="center"/>
    </xf>
    <xf numFmtId="164" fontId="0" fillId="0" borderId="8" xfId="0" applyNumberFormat="1" applyFill="1" applyBorder="1" applyAlignment="1">
      <alignment horizontal="center"/>
    </xf>
    <xf numFmtId="164" fontId="21" fillId="0" borderId="0" xfId="0" applyNumberFormat="1" applyFont="1" applyFill="1" applyAlignment="1">
      <alignment horizontal="center"/>
    </xf>
    <xf numFmtId="164" fontId="6" fillId="0" borderId="0" xfId="0" applyNumberFormat="1" applyFont="1" applyAlignment="1">
      <alignment horizontal="center"/>
    </xf>
    <xf numFmtId="164" fontId="6" fillId="6" borderId="0" xfId="0" applyNumberFormat="1" applyFont="1" applyFill="1" applyAlignment="1">
      <alignment horizontal="center"/>
    </xf>
    <xf numFmtId="164" fontId="0" fillId="0" borderId="6" xfId="0" applyNumberFormat="1" applyFill="1" applyBorder="1" applyAlignment="1">
      <alignment horizontal="center"/>
    </xf>
    <xf numFmtId="164" fontId="6" fillId="0" borderId="0" xfId="0" applyNumberFormat="1" applyFont="1" applyFill="1" applyAlignment="1">
      <alignment horizontal="center"/>
    </xf>
    <xf numFmtId="164" fontId="0" fillId="0" borderId="7" xfId="0" applyNumberFormat="1" applyFill="1" applyBorder="1" applyAlignment="1">
      <alignment horizontal="center"/>
    </xf>
    <xf numFmtId="164" fontId="0" fillId="0" borderId="9" xfId="0" applyNumberFormat="1" applyFill="1" applyBorder="1" applyAlignment="1">
      <alignment horizontal="center"/>
    </xf>
    <xf numFmtId="0" fontId="17" fillId="0" borderId="0" xfId="0" applyFont="1" applyFill="1" applyAlignment="1">
      <alignment horizontal="center"/>
    </xf>
    <xf numFmtId="0" fontId="22" fillId="0" borderId="0" xfId="0" applyFont="1" applyFill="1" applyAlignment="1">
      <alignment horizontal="center"/>
    </xf>
    <xf numFmtId="164" fontId="0" fillId="6" borderId="8" xfId="0" applyNumberFormat="1" applyFont="1" applyFill="1" applyBorder="1" applyAlignment="1">
      <alignment horizontal="center"/>
    </xf>
    <xf numFmtId="164" fontId="21" fillId="0" borderId="6" xfId="0" applyNumberFormat="1" applyFont="1" applyBorder="1" applyAlignment="1">
      <alignment horizontal="center"/>
    </xf>
    <xf numFmtId="164" fontId="6" fillId="0" borderId="6" xfId="0" applyNumberFormat="1" applyFont="1" applyFill="1" applyBorder="1" applyAlignment="1">
      <alignment horizontal="center"/>
    </xf>
    <xf numFmtId="164" fontId="0" fillId="0" borderId="0" xfId="0" applyNumberFormat="1" applyBorder="1" applyAlignment="1">
      <alignment horizontal="center"/>
    </xf>
    <xf numFmtId="164" fontId="21" fillId="0" borderId="0" xfId="0" applyNumberFormat="1" applyFont="1" applyBorder="1" applyAlignment="1">
      <alignment horizontal="center"/>
    </xf>
    <xf numFmtId="164" fontId="0" fillId="0" borderId="0" xfId="0" applyNumberFormat="1" applyFill="1" applyBorder="1" applyAlignment="1">
      <alignment horizontal="center"/>
    </xf>
    <xf numFmtId="0" fontId="17" fillId="0" borderId="0" xfId="0" applyFont="1" applyBorder="1" applyAlignment="1">
      <alignment horizontal="center"/>
    </xf>
    <xf numFmtId="164" fontId="0" fillId="6" borderId="0" xfId="0" applyNumberFormat="1" applyFill="1" applyBorder="1" applyAlignment="1">
      <alignment horizontal="center"/>
    </xf>
    <xf numFmtId="164" fontId="0" fillId="0" borderId="5" xfId="0" applyNumberFormat="1" applyFill="1" applyBorder="1" applyAlignment="1">
      <alignment horizontal="center"/>
    </xf>
    <xf numFmtId="164" fontId="0" fillId="5" borderId="0" xfId="0" applyNumberFormat="1" applyFill="1" applyBorder="1" applyAlignment="1">
      <alignment horizontal="center"/>
    </xf>
    <xf numFmtId="164" fontId="0" fillId="5" borderId="0" xfId="0" applyNumberFormat="1" applyFill="1" applyAlignment="1">
      <alignment horizontal="center"/>
    </xf>
    <xf numFmtId="164" fontId="6" fillId="5" borderId="0" xfId="0" applyNumberFormat="1" applyFont="1" applyFill="1" applyAlignment="1">
      <alignment horizontal="center"/>
    </xf>
    <xf numFmtId="0" fontId="32" fillId="7" borderId="0" xfId="0" applyFont="1" applyFill="1" applyAlignment="1">
      <alignment horizontal="center"/>
    </xf>
    <xf numFmtId="164" fontId="0" fillId="6" borderId="6" xfId="0" applyNumberFormat="1" applyFont="1" applyFill="1" applyBorder="1" applyAlignment="1">
      <alignment horizontal="center"/>
    </xf>
    <xf numFmtId="164" fontId="0" fillId="5" borderId="6" xfId="0" applyNumberFormat="1" applyFont="1" applyFill="1" applyBorder="1" applyAlignment="1">
      <alignment horizontal="center"/>
    </xf>
    <xf numFmtId="164" fontId="21" fillId="5" borderId="0" xfId="0" applyNumberFormat="1" applyFont="1" applyFill="1" applyBorder="1" applyAlignment="1">
      <alignment horizontal="center"/>
    </xf>
    <xf numFmtId="164" fontId="0" fillId="10" borderId="0" xfId="0" applyNumberFormat="1" applyFont="1" applyFill="1" applyBorder="1" applyAlignment="1">
      <alignment horizontal="center"/>
    </xf>
    <xf numFmtId="164" fontId="21" fillId="9" borderId="6" xfId="0" applyNumberFormat="1" applyFont="1" applyFill="1" applyBorder="1" applyAlignment="1">
      <alignment horizontal="center"/>
    </xf>
    <xf numFmtId="164" fontId="0" fillId="6" borderId="8" xfId="0" applyNumberFormat="1" applyFill="1" applyBorder="1" applyAlignment="1">
      <alignment horizontal="center"/>
    </xf>
    <xf numFmtId="164" fontId="21" fillId="6" borderId="0" xfId="0" applyNumberFormat="1" applyFont="1" applyFill="1" applyAlignment="1">
      <alignment horizontal="center"/>
    </xf>
    <xf numFmtId="164" fontId="0" fillId="5" borderId="6" xfId="0" applyNumberFormat="1" applyFill="1" applyBorder="1" applyAlignment="1">
      <alignment horizontal="center"/>
    </xf>
    <xf numFmtId="164" fontId="21" fillId="5" borderId="5" xfId="0" applyNumberFormat="1" applyFont="1" applyFill="1" applyBorder="1" applyAlignment="1">
      <alignment horizontal="center"/>
    </xf>
    <xf numFmtId="164" fontId="21" fillId="5" borderId="0" xfId="0" applyNumberFormat="1" applyFont="1" applyFill="1" applyAlignment="1">
      <alignment horizontal="center"/>
    </xf>
    <xf numFmtId="0" fontId="29" fillId="6" borderId="0" xfId="0" applyFont="1" applyFill="1" applyAlignment="1">
      <alignment horizontal="center"/>
    </xf>
    <xf numFmtId="0" fontId="8" fillId="7" borderId="0" xfId="0" applyFont="1" applyFill="1" applyBorder="1" applyAlignment="1">
      <alignment horizontal="left" vertical="center"/>
    </xf>
    <xf numFmtId="0" fontId="14" fillId="0" borderId="0" xfId="0" applyFont="1" applyAlignment="1">
      <alignment horizontal="left" vertical="center" indent="2"/>
    </xf>
    <xf numFmtId="0" fontId="15" fillId="0" borderId="3" xfId="0" applyFont="1" applyFill="1" applyBorder="1" applyAlignment="1">
      <alignment horizontal="left"/>
    </xf>
    <xf numFmtId="0" fontId="15" fillId="0" borderId="4" xfId="0" applyFont="1" applyFill="1" applyBorder="1" applyAlignment="1">
      <alignment horizontal="left"/>
    </xf>
    <xf numFmtId="0" fontId="15" fillId="0" borderId="3" xfId="0" applyFont="1" applyFill="1" applyBorder="1" applyAlignment="1"/>
    <xf numFmtId="0" fontId="15" fillId="0" borderId="4" xfId="0" applyFont="1" applyFill="1" applyBorder="1" applyAlignment="1"/>
    <xf numFmtId="165" fontId="0" fillId="0" borderId="0" xfId="0" applyNumberFormat="1" applyFont="1" applyAlignment="1">
      <alignment horizontal="center"/>
    </xf>
    <xf numFmtId="0" fontId="8" fillId="7" borderId="0" xfId="0" applyNumberFormat="1" applyFont="1" applyFill="1" applyBorder="1" applyAlignment="1">
      <alignment horizontal="center" vertical="center" wrapText="1"/>
    </xf>
    <xf numFmtId="0" fontId="0" fillId="7" borderId="0" xfId="0" applyNumberFormat="1" applyFill="1" applyAlignment="1">
      <alignment horizontal="center" vertical="center" wrapText="1"/>
    </xf>
    <xf numFmtId="0" fontId="8" fillId="3" borderId="0" xfId="0" applyFont="1" applyFill="1" applyBorder="1" applyAlignment="1">
      <alignment horizontal="left" vertical="center"/>
    </xf>
    <xf numFmtId="0" fontId="8" fillId="3" borderId="0" xfId="0" applyNumberFormat="1" applyFont="1" applyFill="1" applyBorder="1" applyAlignment="1">
      <alignment horizontal="center" vertical="center" wrapText="1"/>
    </xf>
    <xf numFmtId="0" fontId="0" fillId="0" borderId="0" xfId="0" applyNumberFormat="1" applyAlignment="1">
      <alignment horizontal="center" vertical="center" wrapText="1"/>
    </xf>
    <xf numFmtId="0" fontId="15" fillId="0" borderId="2" xfId="0" applyFont="1" applyBorder="1" applyAlignment="1">
      <alignment horizontal="left"/>
    </xf>
    <xf numFmtId="0" fontId="15" fillId="0" borderId="3" xfId="0" applyFont="1" applyBorder="1" applyAlignment="1">
      <alignment horizontal="left"/>
    </xf>
    <xf numFmtId="0" fontId="15" fillId="0" borderId="4" xfId="0" applyFont="1" applyBorder="1" applyAlignment="1">
      <alignment horizontal="left"/>
    </xf>
    <xf numFmtId="0" fontId="15" fillId="0" borderId="2" xfId="0" applyFont="1" applyFill="1" applyBorder="1" applyAlignment="1">
      <alignment horizontal="left"/>
    </xf>
    <xf numFmtId="165" fontId="0" fillId="0" borderId="0" xfId="0" applyNumberFormat="1" applyAlignment="1">
      <alignment horizontal="center"/>
    </xf>
    <xf numFmtId="0" fontId="8" fillId="7" borderId="0" xfId="0" applyFont="1" applyFill="1" applyAlignment="1">
      <alignment horizontal="center" vertical="center"/>
    </xf>
    <xf numFmtId="0" fontId="8" fillId="7" borderId="0" xfId="0" applyFont="1" applyFill="1" applyAlignment="1">
      <alignment horizontal="center" vertical="center" wrapText="1"/>
    </xf>
    <xf numFmtId="0" fontId="0" fillId="7" borderId="0" xfId="0" applyFill="1" applyAlignment="1">
      <alignment horizontal="center" vertical="center" wrapText="1"/>
    </xf>
    <xf numFmtId="0" fontId="14" fillId="0" borderId="0" xfId="0" applyFont="1" applyBorder="1" applyAlignment="1">
      <alignment horizontal="left" vertical="center" indent="2"/>
    </xf>
    <xf numFmtId="0" fontId="15" fillId="0" borderId="2" xfId="0" applyFont="1" applyBorder="1"/>
    <xf numFmtId="0" fontId="15" fillId="0" borderId="3" xfId="0" applyFont="1" applyBorder="1"/>
    <xf numFmtId="0" fontId="15" fillId="0" borderId="4" xfId="0" applyFont="1" applyBorder="1"/>
    <xf numFmtId="0" fontId="15" fillId="0" borderId="5" xfId="0" applyFont="1" applyBorder="1" applyAlignment="1">
      <alignment horizontal="left"/>
    </xf>
    <xf numFmtId="0" fontId="15" fillId="0" borderId="0" xfId="0" applyFont="1" applyBorder="1" applyAlignment="1">
      <alignment horizontal="left"/>
    </xf>
    <xf numFmtId="0" fontId="15" fillId="0" borderId="6" xfId="0" applyFont="1" applyBorder="1" applyAlignment="1">
      <alignment horizontal="left"/>
    </xf>
    <xf numFmtId="0" fontId="8" fillId="7" borderId="0" xfId="0" applyFont="1" applyFill="1" applyBorder="1" applyAlignment="1">
      <alignment horizontal="center" vertical="center"/>
    </xf>
    <xf numFmtId="0" fontId="15" fillId="0" borderId="5" xfId="0" applyFont="1" applyFill="1" applyBorder="1" applyAlignment="1">
      <alignment horizontal="left"/>
    </xf>
    <xf numFmtId="0" fontId="15" fillId="0" borderId="0" xfId="0" applyFont="1" applyFill="1" applyBorder="1" applyAlignment="1">
      <alignment horizontal="left"/>
    </xf>
    <xf numFmtId="0" fontId="15" fillId="0" borderId="6" xfId="0" applyFont="1" applyFill="1" applyBorder="1" applyAlignment="1">
      <alignment horizontal="left"/>
    </xf>
    <xf numFmtId="0" fontId="32" fillId="7" borderId="0" xfId="0" applyNumberFormat="1" applyFont="1" applyFill="1" applyAlignment="1">
      <alignment horizontal="center" vertical="center" wrapText="1"/>
    </xf>
    <xf numFmtId="0" fontId="32" fillId="7" borderId="0" xfId="0" applyFont="1" applyFill="1" applyAlignment="1">
      <alignment horizontal="center" vertical="center"/>
    </xf>
  </cellXfs>
  <cellStyles count="2">
    <cellStyle name="Heading 2" xfId="1" builtinId="17"/>
    <cellStyle name="Normal" xfId="0" builtinId="0" customBuiltin="1"/>
  </cellStyles>
  <dxfs count="1080">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colors>
    <mruColors>
      <color rgb="FF007DFF"/>
      <color rgb="FF00BF7F"/>
      <color rgb="FF005C2A"/>
      <color rgb="FF0036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Spin" dx="16" fmlaLink="$C$1" max="2999" min="1900" page="10" val="2022"/>
</file>

<file path=xl/ctrlProps/ctrlProp10.xml><?xml version="1.0" encoding="utf-8"?>
<formControlPr xmlns="http://schemas.microsoft.com/office/spreadsheetml/2009/9/main" objectType="Spin" dx="16" fmlaLink="$B$1" max="2999" min="1900" page="10" val="2022"/>
</file>

<file path=xl/ctrlProps/ctrlProp2.xml><?xml version="1.0" encoding="utf-8"?>
<formControlPr xmlns="http://schemas.microsoft.com/office/spreadsheetml/2009/9/main" objectType="Spin" dx="16" fmlaLink="$B$1" max="2999" min="1900" page="10" val="1900"/>
</file>

<file path=xl/ctrlProps/ctrlProp3.xml><?xml version="1.0" encoding="utf-8"?>
<formControlPr xmlns="http://schemas.microsoft.com/office/spreadsheetml/2009/9/main" objectType="Spin" dx="16" fmlaLink="$C$1" max="2999" min="1900" page="10" val="2021"/>
</file>

<file path=xl/ctrlProps/ctrlProp4.xml><?xml version="1.0" encoding="utf-8"?>
<formControlPr xmlns="http://schemas.microsoft.com/office/spreadsheetml/2009/9/main" objectType="Spin" dx="16" fmlaLink="$B$1" max="2999" min="1900" page="10" val="2022"/>
</file>

<file path=xl/ctrlProps/ctrlProp5.xml><?xml version="1.0" encoding="utf-8"?>
<formControlPr xmlns="http://schemas.microsoft.com/office/spreadsheetml/2009/9/main" objectType="Spin" dx="16" fmlaLink="$B$1" max="2999" min="1900" page="10" val="2022"/>
</file>

<file path=xl/ctrlProps/ctrlProp6.xml><?xml version="1.0" encoding="utf-8"?>
<formControlPr xmlns="http://schemas.microsoft.com/office/spreadsheetml/2009/9/main" objectType="Spin" dx="16" fmlaLink="$B$1" max="2999" min="1900" page="10" val="2022"/>
</file>

<file path=xl/ctrlProps/ctrlProp7.xml><?xml version="1.0" encoding="utf-8"?>
<formControlPr xmlns="http://schemas.microsoft.com/office/spreadsheetml/2009/9/main" objectType="Spin" dx="16" fmlaLink="$B$1" max="2999" min="1900" page="10" val="2022"/>
</file>

<file path=xl/ctrlProps/ctrlProp8.xml><?xml version="1.0" encoding="utf-8"?>
<formControlPr xmlns="http://schemas.microsoft.com/office/spreadsheetml/2009/9/main" objectType="Spin" dx="16" fmlaLink="$B$1" max="2999" min="1900" page="10" val="2022"/>
</file>

<file path=xl/ctrlProps/ctrlProp9.xml><?xml version="1.0" encoding="utf-8"?>
<formControlPr xmlns="http://schemas.microsoft.com/office/spreadsheetml/2009/9/main" objectType="Spin" dx="16" fmlaLink="$B$1" max="2999" min="1900" page="10" val="2022"/>
</file>

<file path=xl/drawings/_rels/drawing1.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cid:image013974.jpg@F2A2F562.E01E91F0"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6.png"/><Relationship Id="rId4" Type="http://schemas.openxmlformats.org/officeDocument/2006/relationships/image" Target="cid:image013974.jpg@F2A2F562.E01E91F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6.png"/><Relationship Id="rId4" Type="http://schemas.openxmlformats.org/officeDocument/2006/relationships/image" Target="cid:image013974.jpg@F2A2F562.E01E91F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cid:image013974.jpg@F2A2F562.E01E91F0" TargetMode="External"/><Relationship Id="rId1"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6.png"/><Relationship Id="rId4" Type="http://schemas.openxmlformats.org/officeDocument/2006/relationships/image" Target="cid:image013974.jpg@F2A2F562.E01E91F0"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6.png"/><Relationship Id="rId4" Type="http://schemas.openxmlformats.org/officeDocument/2006/relationships/image" Target="cid:image013974.jpg@F2A2F562.E01E91F0"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6.png"/><Relationship Id="rId4" Type="http://schemas.openxmlformats.org/officeDocument/2006/relationships/image" Target="cid:image013974.jpg@F2A2F562.E01E91F0"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6.png"/><Relationship Id="rId4" Type="http://schemas.openxmlformats.org/officeDocument/2006/relationships/image" Target="cid:image013974.jpg@F2A2F562.E01E91F0"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6.png"/><Relationship Id="rId4" Type="http://schemas.openxmlformats.org/officeDocument/2006/relationships/image" Target="cid:image013974.jpg@F2A2F562.E01E91F0"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6.png"/><Relationship Id="rId4" Type="http://schemas.openxmlformats.org/officeDocument/2006/relationships/image" Target="cid:image013974.jpg@F2A2F562.E01E91F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pinner"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990600</xdr:colOff>
      <xdr:row>14</xdr:row>
      <xdr:rowOff>152400</xdr:rowOff>
    </xdr:from>
    <xdr:to>
      <xdr:col>20</xdr:col>
      <xdr:colOff>1828626</xdr:colOff>
      <xdr:row>21</xdr:row>
      <xdr:rowOff>44689</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6924675" y="3009900"/>
          <a:ext cx="920576" cy="1292464"/>
        </a:xfrm>
        <a:prstGeom prst="rect">
          <a:avLst/>
        </a:prstGeom>
      </xdr:spPr>
    </xdr:pic>
    <xdr:clientData/>
  </xdr:twoCellAnchor>
  <xdr:twoCellAnchor editAs="oneCell">
    <xdr:from>
      <xdr:col>19</xdr:col>
      <xdr:colOff>209550</xdr:colOff>
      <xdr:row>14</xdr:row>
      <xdr:rowOff>161925</xdr:rowOff>
    </xdr:from>
    <xdr:to>
      <xdr:col>20</xdr:col>
      <xdr:colOff>670245</xdr:colOff>
      <xdr:row>21</xdr:row>
      <xdr:rowOff>5442</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5848350" y="3019425"/>
          <a:ext cx="755970" cy="1243692"/>
        </a:xfrm>
        <a:prstGeom prst="rect">
          <a:avLst/>
        </a:prstGeom>
      </xdr:spPr>
    </xdr:pic>
    <xdr:clientData/>
  </xdr:twoCellAnchor>
  <xdr:twoCellAnchor>
    <xdr:from>
      <xdr:col>20</xdr:col>
      <xdr:colOff>628650</xdr:colOff>
      <xdr:row>37</xdr:row>
      <xdr:rowOff>123825</xdr:rowOff>
    </xdr:from>
    <xdr:to>
      <xdr:col>20</xdr:col>
      <xdr:colOff>1485900</xdr:colOff>
      <xdr:row>42</xdr:row>
      <xdr:rowOff>76200</xdr:rowOff>
    </xdr:to>
    <xdr:pic>
      <xdr:nvPicPr>
        <xdr:cNvPr id="18" name="Picture 17">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562725" y="7705725"/>
          <a:ext cx="8572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955675</xdr:colOff>
      <xdr:row>25</xdr:row>
      <xdr:rowOff>28575</xdr:rowOff>
    </xdr:from>
    <xdr:to>
      <xdr:col>17</xdr:col>
      <xdr:colOff>1781175</xdr:colOff>
      <xdr:row>32</xdr:row>
      <xdr:rowOff>152401</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5708650" y="4591050"/>
          <a:ext cx="815975" cy="1162051"/>
        </a:xfrm>
        <a:prstGeom prst="rect">
          <a:avLst/>
        </a:prstGeom>
      </xdr:spPr>
    </xdr:pic>
    <xdr:clientData/>
  </xdr:twoCellAnchor>
  <xdr:twoCellAnchor editAs="oneCell">
    <xdr:from>
      <xdr:col>17</xdr:col>
      <xdr:colOff>53975</xdr:colOff>
      <xdr:row>25</xdr:row>
      <xdr:rowOff>28575</xdr:rowOff>
    </xdr:from>
    <xdr:to>
      <xdr:col>17</xdr:col>
      <xdr:colOff>835025</xdr:colOff>
      <xdr:row>32</xdr:row>
      <xdr:rowOff>133350</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a:stretch>
          <a:fillRect/>
        </a:stretch>
      </xdr:blipFill>
      <xdr:spPr>
        <a:xfrm>
          <a:off x="4806950" y="4591050"/>
          <a:ext cx="771525" cy="1143000"/>
        </a:xfrm>
        <a:prstGeom prst="rect">
          <a:avLst/>
        </a:prstGeom>
      </xdr:spPr>
    </xdr:pic>
    <xdr:clientData/>
  </xdr:twoCellAnchor>
  <xdr:twoCellAnchor>
    <xdr:from>
      <xdr:col>17</xdr:col>
      <xdr:colOff>419100</xdr:colOff>
      <xdr:row>33</xdr:row>
      <xdr:rowOff>28575</xdr:rowOff>
    </xdr:from>
    <xdr:to>
      <xdr:col>17</xdr:col>
      <xdr:colOff>1333500</xdr:colOff>
      <xdr:row>38</xdr:row>
      <xdr:rowOff>123825</xdr:rowOff>
    </xdr:to>
    <xdr:pic>
      <xdr:nvPicPr>
        <xdr:cNvPr id="6" name="Picture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172075" y="6343650"/>
          <a:ext cx="9144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40</xdr:row>
      <xdr:rowOff>0</xdr:rowOff>
    </xdr:from>
    <xdr:to>
      <xdr:col>17</xdr:col>
      <xdr:colOff>1814573</xdr:colOff>
      <xdr:row>45</xdr:row>
      <xdr:rowOff>139125</xdr:rowOff>
    </xdr:to>
    <xdr:pic>
      <xdr:nvPicPr>
        <xdr:cNvPr id="7" name="Picture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5"/>
        <a:stretch>
          <a:fillRect/>
        </a:stretch>
      </xdr:blipFill>
      <xdr:spPr>
        <a:xfrm>
          <a:off x="4752975" y="7515225"/>
          <a:ext cx="1814573" cy="104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180975</xdr:colOff>
          <xdr:row>2</xdr:row>
          <xdr:rowOff>38100</xdr:rowOff>
        </xdr:to>
        <xdr:sp macro="" textlink="">
          <xdr:nvSpPr>
            <xdr:cNvPr id="3073" name="Spinner" descr="Use the spinner button to change calendar year or enter year in cell C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18</xdr:col>
      <xdr:colOff>904878</xdr:colOff>
      <xdr:row>30</xdr:row>
      <xdr:rowOff>57149</xdr:rowOff>
    </xdr:from>
    <xdr:to>
      <xdr:col>20</xdr:col>
      <xdr:colOff>371475</xdr:colOff>
      <xdr:row>38</xdr:row>
      <xdr:rowOff>142875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200778" y="6238874"/>
          <a:ext cx="666747" cy="1257301"/>
        </a:xfrm>
        <a:prstGeom prst="rect">
          <a:avLst/>
        </a:prstGeom>
      </xdr:spPr>
    </xdr:pic>
    <xdr:clientData/>
  </xdr:twoCellAnchor>
  <xdr:twoCellAnchor editAs="oneCell">
    <xdr:from>
      <xdr:col>18</xdr:col>
      <xdr:colOff>19049</xdr:colOff>
      <xdr:row>30</xdr:row>
      <xdr:rowOff>57152</xdr:rowOff>
    </xdr:from>
    <xdr:to>
      <xdr:col>20</xdr:col>
      <xdr:colOff>325274</xdr:colOff>
      <xdr:row>38</xdr:row>
      <xdr:rowOff>133351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5314949" y="6238877"/>
          <a:ext cx="668175" cy="1247774"/>
        </a:xfrm>
        <a:prstGeom prst="rect">
          <a:avLst/>
        </a:prstGeom>
      </xdr:spPr>
    </xdr:pic>
    <xdr:clientData/>
  </xdr:twoCellAnchor>
  <xdr:twoCellAnchor>
    <xdr:from>
      <xdr:col>18</xdr:col>
      <xdr:colOff>419100</xdr:colOff>
      <xdr:row>38</xdr:row>
      <xdr:rowOff>104775</xdr:rowOff>
    </xdr:from>
    <xdr:to>
      <xdr:col>18</xdr:col>
      <xdr:colOff>1276350</xdr:colOff>
      <xdr:row>43</xdr:row>
      <xdr:rowOff>76200</xdr:rowOff>
    </xdr:to>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657850" y="6867525"/>
          <a:ext cx="8572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38100</xdr:colOff>
      <xdr:row>44</xdr:row>
      <xdr:rowOff>142875</xdr:rowOff>
    </xdr:from>
    <xdr:to>
      <xdr:col>20</xdr:col>
      <xdr:colOff>1228725</xdr:colOff>
      <xdr:row>51</xdr:row>
      <xdr:rowOff>158175</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5"/>
        <a:stretch>
          <a:fillRect/>
        </a:stretch>
      </xdr:blipFill>
      <xdr:spPr>
        <a:xfrm>
          <a:off x="5334000" y="9124950"/>
          <a:ext cx="1552575" cy="1044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3074" name="Spinner" descr="Use the spinner button to change calendar year or enter year in cell C1"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990600</xdr:colOff>
      <xdr:row>14</xdr:row>
      <xdr:rowOff>152400</xdr:rowOff>
    </xdr:from>
    <xdr:to>
      <xdr:col>20</xdr:col>
      <xdr:colOff>1828626</xdr:colOff>
      <xdr:row>22</xdr:row>
      <xdr:rowOff>73264</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stretch>
          <a:fillRect/>
        </a:stretch>
      </xdr:blipFill>
      <xdr:spPr>
        <a:xfrm>
          <a:off x="6924675" y="3133725"/>
          <a:ext cx="838026" cy="1292464"/>
        </a:xfrm>
        <a:prstGeom prst="rect">
          <a:avLst/>
        </a:prstGeom>
      </xdr:spPr>
    </xdr:pic>
    <xdr:clientData/>
  </xdr:twoCellAnchor>
  <xdr:twoCellAnchor editAs="oneCell">
    <xdr:from>
      <xdr:col>19</xdr:col>
      <xdr:colOff>209550</xdr:colOff>
      <xdr:row>14</xdr:row>
      <xdr:rowOff>161925</xdr:rowOff>
    </xdr:from>
    <xdr:to>
      <xdr:col>20</xdr:col>
      <xdr:colOff>670245</xdr:colOff>
      <xdr:row>22</xdr:row>
      <xdr:rowOff>34017</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a:stretch>
          <a:fillRect/>
        </a:stretch>
      </xdr:blipFill>
      <xdr:spPr>
        <a:xfrm>
          <a:off x="5848350" y="3143250"/>
          <a:ext cx="755970" cy="1243692"/>
        </a:xfrm>
        <a:prstGeom prst="rect">
          <a:avLst/>
        </a:prstGeom>
      </xdr:spPr>
    </xdr:pic>
    <xdr:clientData/>
  </xdr:twoCellAnchor>
  <xdr:twoCellAnchor>
    <xdr:from>
      <xdr:col>20</xdr:col>
      <xdr:colOff>628650</xdr:colOff>
      <xdr:row>37</xdr:row>
      <xdr:rowOff>123825</xdr:rowOff>
    </xdr:from>
    <xdr:to>
      <xdr:col>20</xdr:col>
      <xdr:colOff>1485900</xdr:colOff>
      <xdr:row>42</xdr:row>
      <xdr:rowOff>76200</xdr:rowOff>
    </xdr:to>
    <xdr:pic>
      <xdr:nvPicPr>
        <xdr:cNvPr id="11" name="Picture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562725" y="7705725"/>
          <a:ext cx="8572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466725</xdr:colOff>
      <xdr:row>35</xdr:row>
      <xdr:rowOff>9525</xdr:rowOff>
    </xdr:from>
    <xdr:to>
      <xdr:col>17</xdr:col>
      <xdr:colOff>1381125</xdr:colOff>
      <xdr:row>40</xdr:row>
      <xdr:rowOff>104775</xdr:rowOff>
    </xdr:to>
    <xdr:pic>
      <xdr:nvPicPr>
        <xdr:cNvPr id="13" name="Picture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219700" y="6048375"/>
          <a:ext cx="9144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57153</xdr:colOff>
      <xdr:row>41</xdr:row>
      <xdr:rowOff>161925</xdr:rowOff>
    </xdr:from>
    <xdr:to>
      <xdr:col>17</xdr:col>
      <xdr:colOff>1805051</xdr:colOff>
      <xdr:row>47</xdr:row>
      <xdr:rowOff>62925</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3"/>
        <a:stretch>
          <a:fillRect/>
        </a:stretch>
      </xdr:blipFill>
      <xdr:spPr>
        <a:xfrm>
          <a:off x="4743453" y="7229475"/>
          <a:ext cx="1814573" cy="1044000"/>
        </a:xfrm>
        <a:prstGeom prst="rect">
          <a:avLst/>
        </a:prstGeom>
      </xdr:spPr>
    </xdr:pic>
    <xdr:clientData/>
  </xdr:twoCellAnchor>
  <xdr:twoCellAnchor>
    <xdr:from>
      <xdr:col>20</xdr:col>
      <xdr:colOff>628650</xdr:colOff>
      <xdr:row>38</xdr:row>
      <xdr:rowOff>123825</xdr:rowOff>
    </xdr:from>
    <xdr:to>
      <xdr:col>20</xdr:col>
      <xdr:colOff>1485900</xdr:colOff>
      <xdr:row>43</xdr:row>
      <xdr:rowOff>76200</xdr:rowOff>
    </xdr:to>
    <xdr:pic>
      <xdr:nvPicPr>
        <xdr:cNvPr id="14" name="Picture 1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562725" y="7705725"/>
          <a:ext cx="8572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955675</xdr:colOff>
      <xdr:row>26</xdr:row>
      <xdr:rowOff>28575</xdr:rowOff>
    </xdr:from>
    <xdr:to>
      <xdr:col>17</xdr:col>
      <xdr:colOff>1771650</xdr:colOff>
      <xdr:row>32</xdr:row>
      <xdr:rowOff>1</xdr:rowOff>
    </xdr:to>
    <xdr:pic>
      <xdr:nvPicPr>
        <xdr:cNvPr id="15" name="Picture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4"/>
        <a:stretch>
          <a:fillRect/>
        </a:stretch>
      </xdr:blipFill>
      <xdr:spPr>
        <a:xfrm>
          <a:off x="5680075" y="4981575"/>
          <a:ext cx="815975" cy="1162051"/>
        </a:xfrm>
        <a:prstGeom prst="rect">
          <a:avLst/>
        </a:prstGeom>
      </xdr:spPr>
    </xdr:pic>
    <xdr:clientData/>
  </xdr:twoCellAnchor>
  <xdr:twoCellAnchor editAs="oneCell">
    <xdr:from>
      <xdr:col>17</xdr:col>
      <xdr:colOff>53975</xdr:colOff>
      <xdr:row>26</xdr:row>
      <xdr:rowOff>28575</xdr:rowOff>
    </xdr:from>
    <xdr:to>
      <xdr:col>17</xdr:col>
      <xdr:colOff>825500</xdr:colOff>
      <xdr:row>31</xdr:row>
      <xdr:rowOff>171450</xdr:rowOff>
    </xdr:to>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5"/>
        <a:stretch>
          <a:fillRect/>
        </a:stretch>
      </xdr:blipFill>
      <xdr:spPr>
        <a:xfrm>
          <a:off x="4778375" y="4981575"/>
          <a:ext cx="771525" cy="1143000"/>
        </a:xfrm>
        <a:prstGeom prst="rect">
          <a:avLst/>
        </a:prstGeom>
      </xdr:spPr>
    </xdr:pic>
    <xdr:clientData/>
  </xdr:twoCellAnchor>
  <xdr:twoCellAnchor>
    <xdr:from>
      <xdr:col>17</xdr:col>
      <xdr:colOff>466725</xdr:colOff>
      <xdr:row>35</xdr:row>
      <xdr:rowOff>9525</xdr:rowOff>
    </xdr:from>
    <xdr:to>
      <xdr:col>17</xdr:col>
      <xdr:colOff>1381125</xdr:colOff>
      <xdr:row>40</xdr:row>
      <xdr:rowOff>104775</xdr:rowOff>
    </xdr:to>
    <xdr:pic>
      <xdr:nvPicPr>
        <xdr:cNvPr id="17" name="Picture 16">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191125" y="6677025"/>
          <a:ext cx="914400"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57153</xdr:colOff>
      <xdr:row>41</xdr:row>
      <xdr:rowOff>161925</xdr:rowOff>
    </xdr:from>
    <xdr:to>
      <xdr:col>17</xdr:col>
      <xdr:colOff>1805051</xdr:colOff>
      <xdr:row>47</xdr:row>
      <xdr:rowOff>5775</xdr:rowOff>
    </xdr:to>
    <xdr:pic>
      <xdr:nvPicPr>
        <xdr:cNvPr id="18" name="Picture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3"/>
        <a:stretch>
          <a:fillRect/>
        </a:stretch>
      </xdr:blipFill>
      <xdr:spPr>
        <a:xfrm>
          <a:off x="4714878" y="7972425"/>
          <a:ext cx="1814573" cy="104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142875</xdr:colOff>
          <xdr:row>1</xdr:row>
          <xdr:rowOff>228600</xdr:rowOff>
        </xdr:to>
        <xdr:sp macro="" textlink="">
          <xdr:nvSpPr>
            <xdr:cNvPr id="10243" name="Spinner" descr="Use the spinner button to change calendar year or enter year in cell C1"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142875</xdr:colOff>
          <xdr:row>1</xdr:row>
          <xdr:rowOff>228600</xdr:rowOff>
        </xdr:to>
        <xdr:sp macro="" textlink="">
          <xdr:nvSpPr>
            <xdr:cNvPr id="10244" name="Spinner 4" descr="Use the spinner button to change calendar year or enter year in cell C1"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142875</xdr:colOff>
          <xdr:row>1</xdr:row>
          <xdr:rowOff>228600</xdr:rowOff>
        </xdr:to>
        <xdr:sp macro="" textlink="">
          <xdr:nvSpPr>
            <xdr:cNvPr id="10246" name="Spinner 6" descr="Use the spinner button to change calendar year or enter year in cell C1"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17</xdr:col>
      <xdr:colOff>955675</xdr:colOff>
      <xdr:row>25</xdr:row>
      <xdr:rowOff>28575</xdr:rowOff>
    </xdr:from>
    <xdr:to>
      <xdr:col>17</xdr:col>
      <xdr:colOff>1771650</xdr:colOff>
      <xdr:row>31</xdr:row>
      <xdr:rowOff>47626</xdr:rowOff>
    </xdr:to>
    <xdr:pic>
      <xdr:nvPicPr>
        <xdr:cNvPr id="26" name="Picture 25">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1"/>
        <a:stretch>
          <a:fillRect/>
        </a:stretch>
      </xdr:blipFill>
      <xdr:spPr>
        <a:xfrm>
          <a:off x="5708650" y="4524375"/>
          <a:ext cx="815975" cy="1162051"/>
        </a:xfrm>
        <a:prstGeom prst="rect">
          <a:avLst/>
        </a:prstGeom>
      </xdr:spPr>
    </xdr:pic>
    <xdr:clientData/>
  </xdr:twoCellAnchor>
  <xdr:twoCellAnchor editAs="oneCell">
    <xdr:from>
      <xdr:col>17</xdr:col>
      <xdr:colOff>53975</xdr:colOff>
      <xdr:row>25</xdr:row>
      <xdr:rowOff>28575</xdr:rowOff>
    </xdr:from>
    <xdr:to>
      <xdr:col>17</xdr:col>
      <xdr:colOff>825500</xdr:colOff>
      <xdr:row>31</xdr:row>
      <xdr:rowOff>28575</xdr:rowOff>
    </xdr:to>
    <xdr:pic>
      <xdr:nvPicPr>
        <xdr:cNvPr id="27" name="Picture 26">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2"/>
        <a:stretch>
          <a:fillRect/>
        </a:stretch>
      </xdr:blipFill>
      <xdr:spPr>
        <a:xfrm>
          <a:off x="4806950" y="4524375"/>
          <a:ext cx="771525" cy="1143000"/>
        </a:xfrm>
        <a:prstGeom prst="rect">
          <a:avLst/>
        </a:prstGeom>
      </xdr:spPr>
    </xdr:pic>
    <xdr:clientData/>
  </xdr:twoCellAnchor>
  <xdr:twoCellAnchor>
    <xdr:from>
      <xdr:col>17</xdr:col>
      <xdr:colOff>457200</xdr:colOff>
      <xdr:row>33</xdr:row>
      <xdr:rowOff>9525</xdr:rowOff>
    </xdr:from>
    <xdr:to>
      <xdr:col>17</xdr:col>
      <xdr:colOff>1371600</xdr:colOff>
      <xdr:row>38</xdr:row>
      <xdr:rowOff>104775</xdr:rowOff>
    </xdr:to>
    <xdr:pic>
      <xdr:nvPicPr>
        <xdr:cNvPr id="28" name="Picture 27">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210175" y="5876925"/>
          <a:ext cx="9144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3</xdr:colOff>
      <xdr:row>40</xdr:row>
      <xdr:rowOff>0</xdr:rowOff>
    </xdr:from>
    <xdr:to>
      <xdr:col>17</xdr:col>
      <xdr:colOff>1814576</xdr:colOff>
      <xdr:row>45</xdr:row>
      <xdr:rowOff>91500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5"/>
        <a:stretch>
          <a:fillRect/>
        </a:stretch>
      </xdr:blipFill>
      <xdr:spPr>
        <a:xfrm>
          <a:off x="4752978" y="7067550"/>
          <a:ext cx="1814573" cy="104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142875</xdr:colOff>
          <xdr:row>2</xdr:row>
          <xdr:rowOff>38100</xdr:rowOff>
        </xdr:to>
        <xdr:sp macro="" textlink="">
          <xdr:nvSpPr>
            <xdr:cNvPr id="5122" name="Spinner" descr="Use the spinner button to change calendar year or enter year in cell C1"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142875</xdr:colOff>
          <xdr:row>2</xdr:row>
          <xdr:rowOff>38100</xdr:rowOff>
        </xdr:to>
        <xdr:sp macro="" textlink="">
          <xdr:nvSpPr>
            <xdr:cNvPr id="5123" name="Spinner 3" descr="Use the spinner button to change calendar year or enter year in cell C1"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17</xdr:col>
      <xdr:colOff>955675</xdr:colOff>
      <xdr:row>25</xdr:row>
      <xdr:rowOff>28575</xdr:rowOff>
    </xdr:from>
    <xdr:to>
      <xdr:col>17</xdr:col>
      <xdr:colOff>1771650</xdr:colOff>
      <xdr:row>31</xdr:row>
      <xdr:rowOff>47626</xdr:rowOff>
    </xdr:to>
    <xdr:pic>
      <xdr:nvPicPr>
        <xdr:cNvPr id="21" name="Picture 20">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1"/>
        <a:stretch>
          <a:fillRect/>
        </a:stretch>
      </xdr:blipFill>
      <xdr:spPr>
        <a:xfrm>
          <a:off x="5708650" y="4524375"/>
          <a:ext cx="815975" cy="1162051"/>
        </a:xfrm>
        <a:prstGeom prst="rect">
          <a:avLst/>
        </a:prstGeom>
      </xdr:spPr>
    </xdr:pic>
    <xdr:clientData/>
  </xdr:twoCellAnchor>
  <xdr:twoCellAnchor editAs="oneCell">
    <xdr:from>
      <xdr:col>17</xdr:col>
      <xdr:colOff>53975</xdr:colOff>
      <xdr:row>25</xdr:row>
      <xdr:rowOff>28575</xdr:rowOff>
    </xdr:from>
    <xdr:to>
      <xdr:col>17</xdr:col>
      <xdr:colOff>825500</xdr:colOff>
      <xdr:row>31</xdr:row>
      <xdr:rowOff>28575</xdr:rowOff>
    </xdr:to>
    <xdr:pic>
      <xdr:nvPicPr>
        <xdr:cNvPr id="22" name="Picture 2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a:stretch>
          <a:fillRect/>
        </a:stretch>
      </xdr:blipFill>
      <xdr:spPr>
        <a:xfrm>
          <a:off x="4806950" y="4524375"/>
          <a:ext cx="771525" cy="1143000"/>
        </a:xfrm>
        <a:prstGeom prst="rect">
          <a:avLst/>
        </a:prstGeom>
      </xdr:spPr>
    </xdr:pic>
    <xdr:clientData/>
  </xdr:twoCellAnchor>
  <xdr:twoCellAnchor>
    <xdr:from>
      <xdr:col>17</xdr:col>
      <xdr:colOff>447675</xdr:colOff>
      <xdr:row>32</xdr:row>
      <xdr:rowOff>152400</xdr:rowOff>
    </xdr:from>
    <xdr:to>
      <xdr:col>17</xdr:col>
      <xdr:colOff>1362075</xdr:colOff>
      <xdr:row>38</xdr:row>
      <xdr:rowOff>76200</xdr:rowOff>
    </xdr:to>
    <xdr:pic>
      <xdr:nvPicPr>
        <xdr:cNvPr id="23" name="Picture 22">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200650" y="5876925"/>
          <a:ext cx="9144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40</xdr:row>
      <xdr:rowOff>0</xdr:rowOff>
    </xdr:from>
    <xdr:to>
      <xdr:col>17</xdr:col>
      <xdr:colOff>1814573</xdr:colOff>
      <xdr:row>45</xdr:row>
      <xdr:rowOff>91500</xdr:rowOff>
    </xdr:to>
    <xdr:pic>
      <xdr:nvPicPr>
        <xdr:cNvPr id="30" name="Picture 29">
          <a:extLst>
            <a:ext uri="{FF2B5EF4-FFF2-40B4-BE49-F238E27FC236}">
              <a16:creationId xmlns:a16="http://schemas.microsoft.com/office/drawing/2014/main" id="{00000000-0008-0000-0500-00001E000000}"/>
            </a:ext>
          </a:extLst>
        </xdr:cNvPr>
        <xdr:cNvPicPr>
          <a:picLocks noChangeAspect="1"/>
        </xdr:cNvPicPr>
      </xdr:nvPicPr>
      <xdr:blipFill>
        <a:blip xmlns:r="http://schemas.openxmlformats.org/officeDocument/2006/relationships" r:embed="rId5"/>
        <a:stretch>
          <a:fillRect/>
        </a:stretch>
      </xdr:blipFill>
      <xdr:spPr>
        <a:xfrm>
          <a:off x="4752975" y="7096125"/>
          <a:ext cx="1814573" cy="104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955675</xdr:colOff>
      <xdr:row>25</xdr:row>
      <xdr:rowOff>28575</xdr:rowOff>
    </xdr:from>
    <xdr:to>
      <xdr:col>17</xdr:col>
      <xdr:colOff>1771650</xdr:colOff>
      <xdr:row>31</xdr:row>
      <xdr:rowOff>47626</xdr:rowOff>
    </xdr:to>
    <xdr:pic>
      <xdr:nvPicPr>
        <xdr:cNvPr id="16" name="Picture 15">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1"/>
        <a:stretch>
          <a:fillRect/>
        </a:stretch>
      </xdr:blipFill>
      <xdr:spPr>
        <a:xfrm>
          <a:off x="5708650" y="4524375"/>
          <a:ext cx="815975" cy="1162051"/>
        </a:xfrm>
        <a:prstGeom prst="rect">
          <a:avLst/>
        </a:prstGeom>
      </xdr:spPr>
    </xdr:pic>
    <xdr:clientData/>
  </xdr:twoCellAnchor>
  <xdr:twoCellAnchor editAs="oneCell">
    <xdr:from>
      <xdr:col>17</xdr:col>
      <xdr:colOff>53975</xdr:colOff>
      <xdr:row>25</xdr:row>
      <xdr:rowOff>28575</xdr:rowOff>
    </xdr:from>
    <xdr:to>
      <xdr:col>17</xdr:col>
      <xdr:colOff>825500</xdr:colOff>
      <xdr:row>31</xdr:row>
      <xdr:rowOff>28575</xdr:rowOff>
    </xdr:to>
    <xdr:pic>
      <xdr:nvPicPr>
        <xdr:cNvPr id="17" name="Picture 16">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2"/>
        <a:stretch>
          <a:fillRect/>
        </a:stretch>
      </xdr:blipFill>
      <xdr:spPr>
        <a:xfrm>
          <a:off x="4806950" y="4524375"/>
          <a:ext cx="771525" cy="1143000"/>
        </a:xfrm>
        <a:prstGeom prst="rect">
          <a:avLst/>
        </a:prstGeom>
      </xdr:spPr>
    </xdr:pic>
    <xdr:clientData/>
  </xdr:twoCellAnchor>
  <xdr:twoCellAnchor>
    <xdr:from>
      <xdr:col>17</xdr:col>
      <xdr:colOff>428625</xdr:colOff>
      <xdr:row>32</xdr:row>
      <xdr:rowOff>152400</xdr:rowOff>
    </xdr:from>
    <xdr:to>
      <xdr:col>17</xdr:col>
      <xdr:colOff>1343025</xdr:colOff>
      <xdr:row>38</xdr:row>
      <xdr:rowOff>76200</xdr:rowOff>
    </xdr:to>
    <xdr:pic>
      <xdr:nvPicPr>
        <xdr:cNvPr id="18" name="Picture 17">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181600" y="5915025"/>
          <a:ext cx="9144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40</xdr:row>
      <xdr:rowOff>0</xdr:rowOff>
    </xdr:from>
    <xdr:to>
      <xdr:col>17</xdr:col>
      <xdr:colOff>1814573</xdr:colOff>
      <xdr:row>45</xdr:row>
      <xdr:rowOff>91500</xdr:rowOff>
    </xdr:to>
    <xdr:pic>
      <xdr:nvPicPr>
        <xdr:cNvPr id="21" name="Picture 20">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5"/>
        <a:stretch>
          <a:fillRect/>
        </a:stretch>
      </xdr:blipFill>
      <xdr:spPr>
        <a:xfrm>
          <a:off x="4810125" y="7858125"/>
          <a:ext cx="1814573" cy="1044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142875</xdr:colOff>
          <xdr:row>1</xdr:row>
          <xdr:rowOff>180975</xdr:rowOff>
        </xdr:to>
        <xdr:sp macro="" textlink="">
          <xdr:nvSpPr>
            <xdr:cNvPr id="12291" name="Spinner" descr="Use the spinner button to change calendar year or enter year in cell C1"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142875</xdr:colOff>
          <xdr:row>1</xdr:row>
          <xdr:rowOff>180975</xdr:rowOff>
        </xdr:to>
        <xdr:sp macro="" textlink="">
          <xdr:nvSpPr>
            <xdr:cNvPr id="12292" name="Spinner 4" descr="Use the spinner button to change calendar year or enter year in cell C1"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17</xdr:col>
      <xdr:colOff>955675</xdr:colOff>
      <xdr:row>25</xdr:row>
      <xdr:rowOff>28575</xdr:rowOff>
    </xdr:from>
    <xdr:to>
      <xdr:col>17</xdr:col>
      <xdr:colOff>1771650</xdr:colOff>
      <xdr:row>31</xdr:row>
      <xdr:rowOff>47626</xdr:rowOff>
    </xdr:to>
    <xdr:pic>
      <xdr:nvPicPr>
        <xdr:cNvPr id="26" name="Picture 25">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1"/>
        <a:stretch>
          <a:fillRect/>
        </a:stretch>
      </xdr:blipFill>
      <xdr:spPr>
        <a:xfrm>
          <a:off x="5708650" y="4524375"/>
          <a:ext cx="815975" cy="1162051"/>
        </a:xfrm>
        <a:prstGeom prst="rect">
          <a:avLst/>
        </a:prstGeom>
      </xdr:spPr>
    </xdr:pic>
    <xdr:clientData/>
  </xdr:twoCellAnchor>
  <xdr:twoCellAnchor editAs="oneCell">
    <xdr:from>
      <xdr:col>17</xdr:col>
      <xdr:colOff>53975</xdr:colOff>
      <xdr:row>25</xdr:row>
      <xdr:rowOff>28575</xdr:rowOff>
    </xdr:from>
    <xdr:to>
      <xdr:col>17</xdr:col>
      <xdr:colOff>825500</xdr:colOff>
      <xdr:row>31</xdr:row>
      <xdr:rowOff>28575</xdr:rowOff>
    </xdr:to>
    <xdr:pic>
      <xdr:nvPicPr>
        <xdr:cNvPr id="27" name="Picture 26">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2"/>
        <a:stretch>
          <a:fillRect/>
        </a:stretch>
      </xdr:blipFill>
      <xdr:spPr>
        <a:xfrm>
          <a:off x="4806950" y="4524375"/>
          <a:ext cx="771525" cy="1143000"/>
        </a:xfrm>
        <a:prstGeom prst="rect">
          <a:avLst/>
        </a:prstGeom>
      </xdr:spPr>
    </xdr:pic>
    <xdr:clientData/>
  </xdr:twoCellAnchor>
  <xdr:twoCellAnchor>
    <xdr:from>
      <xdr:col>17</xdr:col>
      <xdr:colOff>457200</xdr:colOff>
      <xdr:row>33</xdr:row>
      <xdr:rowOff>104775</xdr:rowOff>
    </xdr:from>
    <xdr:to>
      <xdr:col>17</xdr:col>
      <xdr:colOff>1371600</xdr:colOff>
      <xdr:row>39</xdr:row>
      <xdr:rowOff>28575</xdr:rowOff>
    </xdr:to>
    <xdr:pic>
      <xdr:nvPicPr>
        <xdr:cNvPr id="28" name="Picture 27">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210175" y="6019800"/>
          <a:ext cx="9144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41</xdr:row>
      <xdr:rowOff>0</xdr:rowOff>
    </xdr:from>
    <xdr:to>
      <xdr:col>17</xdr:col>
      <xdr:colOff>1814573</xdr:colOff>
      <xdr:row>46</xdr:row>
      <xdr:rowOff>91500</xdr:rowOff>
    </xdr:to>
    <xdr:pic>
      <xdr:nvPicPr>
        <xdr:cNvPr id="30" name="Picture 29">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5"/>
        <a:stretch>
          <a:fillRect/>
        </a:stretch>
      </xdr:blipFill>
      <xdr:spPr>
        <a:xfrm>
          <a:off x="4752975" y="7286625"/>
          <a:ext cx="1814573" cy="104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955675</xdr:colOff>
      <xdr:row>25</xdr:row>
      <xdr:rowOff>28575</xdr:rowOff>
    </xdr:from>
    <xdr:to>
      <xdr:col>17</xdr:col>
      <xdr:colOff>1771650</xdr:colOff>
      <xdr:row>31</xdr:row>
      <xdr:rowOff>47626</xdr:rowOff>
    </xdr:to>
    <xdr:pic>
      <xdr:nvPicPr>
        <xdr:cNvPr id="26" name="Picture 25">
          <a:extLst>
            <a:ext uri="{FF2B5EF4-FFF2-40B4-BE49-F238E27FC236}">
              <a16:creationId xmlns:a16="http://schemas.microsoft.com/office/drawing/2014/main" id="{00000000-0008-0000-0800-00001A000000}"/>
            </a:ext>
          </a:extLst>
        </xdr:cNvPr>
        <xdr:cNvPicPr>
          <a:picLocks noChangeAspect="1"/>
        </xdr:cNvPicPr>
      </xdr:nvPicPr>
      <xdr:blipFill>
        <a:blip xmlns:r="http://schemas.openxmlformats.org/officeDocument/2006/relationships" r:embed="rId1"/>
        <a:stretch>
          <a:fillRect/>
        </a:stretch>
      </xdr:blipFill>
      <xdr:spPr>
        <a:xfrm>
          <a:off x="5708650" y="4524375"/>
          <a:ext cx="815975" cy="1162051"/>
        </a:xfrm>
        <a:prstGeom prst="rect">
          <a:avLst/>
        </a:prstGeom>
      </xdr:spPr>
    </xdr:pic>
    <xdr:clientData/>
  </xdr:twoCellAnchor>
  <xdr:twoCellAnchor editAs="oneCell">
    <xdr:from>
      <xdr:col>17</xdr:col>
      <xdr:colOff>53975</xdr:colOff>
      <xdr:row>25</xdr:row>
      <xdr:rowOff>28575</xdr:rowOff>
    </xdr:from>
    <xdr:to>
      <xdr:col>17</xdr:col>
      <xdr:colOff>825500</xdr:colOff>
      <xdr:row>31</xdr:row>
      <xdr:rowOff>28575</xdr:rowOff>
    </xdr:to>
    <xdr:pic>
      <xdr:nvPicPr>
        <xdr:cNvPr id="27" name="Picture 26">
          <a:extLst>
            <a:ext uri="{FF2B5EF4-FFF2-40B4-BE49-F238E27FC236}">
              <a16:creationId xmlns:a16="http://schemas.microsoft.com/office/drawing/2014/main" id="{00000000-0008-0000-0800-00001B000000}"/>
            </a:ext>
          </a:extLst>
        </xdr:cNvPr>
        <xdr:cNvPicPr>
          <a:picLocks noChangeAspect="1"/>
        </xdr:cNvPicPr>
      </xdr:nvPicPr>
      <xdr:blipFill>
        <a:blip xmlns:r="http://schemas.openxmlformats.org/officeDocument/2006/relationships" r:embed="rId2"/>
        <a:stretch>
          <a:fillRect/>
        </a:stretch>
      </xdr:blipFill>
      <xdr:spPr>
        <a:xfrm>
          <a:off x="4806950" y="4524375"/>
          <a:ext cx="771525" cy="1143000"/>
        </a:xfrm>
        <a:prstGeom prst="rect">
          <a:avLst/>
        </a:prstGeom>
      </xdr:spPr>
    </xdr:pic>
    <xdr:clientData/>
  </xdr:twoCellAnchor>
  <xdr:twoCellAnchor>
    <xdr:from>
      <xdr:col>17</xdr:col>
      <xdr:colOff>438150</xdr:colOff>
      <xdr:row>32</xdr:row>
      <xdr:rowOff>142875</xdr:rowOff>
    </xdr:from>
    <xdr:to>
      <xdr:col>17</xdr:col>
      <xdr:colOff>1352550</xdr:colOff>
      <xdr:row>38</xdr:row>
      <xdr:rowOff>66675</xdr:rowOff>
    </xdr:to>
    <xdr:pic>
      <xdr:nvPicPr>
        <xdr:cNvPr id="28" name="Picture 27">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191125" y="5838825"/>
          <a:ext cx="9144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40</xdr:row>
      <xdr:rowOff>0</xdr:rowOff>
    </xdr:from>
    <xdr:to>
      <xdr:col>17</xdr:col>
      <xdr:colOff>1814573</xdr:colOff>
      <xdr:row>45</xdr:row>
      <xdr:rowOff>91500</xdr:rowOff>
    </xdr:to>
    <xdr:pic>
      <xdr:nvPicPr>
        <xdr:cNvPr id="31" name="Picture 30">
          <a:extLst>
            <a:ext uri="{FF2B5EF4-FFF2-40B4-BE49-F238E27FC236}">
              <a16:creationId xmlns:a16="http://schemas.microsoft.com/office/drawing/2014/main" id="{00000000-0008-0000-0800-00001F000000}"/>
            </a:ext>
          </a:extLst>
        </xdr:cNvPr>
        <xdr:cNvPicPr>
          <a:picLocks noChangeAspect="1"/>
        </xdr:cNvPicPr>
      </xdr:nvPicPr>
      <xdr:blipFill>
        <a:blip xmlns:r="http://schemas.openxmlformats.org/officeDocument/2006/relationships" r:embed="rId5"/>
        <a:stretch>
          <a:fillRect/>
        </a:stretch>
      </xdr:blipFill>
      <xdr:spPr>
        <a:xfrm>
          <a:off x="4752975" y="7067550"/>
          <a:ext cx="1814573" cy="104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955675</xdr:colOff>
      <xdr:row>25</xdr:row>
      <xdr:rowOff>28575</xdr:rowOff>
    </xdr:from>
    <xdr:to>
      <xdr:col>17</xdr:col>
      <xdr:colOff>1771650</xdr:colOff>
      <xdr:row>31</xdr:row>
      <xdr:rowOff>47626</xdr:rowOff>
    </xdr:to>
    <xdr:pic>
      <xdr:nvPicPr>
        <xdr:cNvPr id="26" name="Picture 25">
          <a:extLst>
            <a:ext uri="{FF2B5EF4-FFF2-40B4-BE49-F238E27FC236}">
              <a16:creationId xmlns:a16="http://schemas.microsoft.com/office/drawing/2014/main" id="{00000000-0008-0000-0900-00001A000000}"/>
            </a:ext>
          </a:extLst>
        </xdr:cNvPr>
        <xdr:cNvPicPr>
          <a:picLocks noChangeAspect="1"/>
        </xdr:cNvPicPr>
      </xdr:nvPicPr>
      <xdr:blipFill>
        <a:blip xmlns:r="http://schemas.openxmlformats.org/officeDocument/2006/relationships" r:embed="rId1"/>
        <a:stretch>
          <a:fillRect/>
        </a:stretch>
      </xdr:blipFill>
      <xdr:spPr>
        <a:xfrm>
          <a:off x="5708650" y="4524375"/>
          <a:ext cx="815975" cy="1162051"/>
        </a:xfrm>
        <a:prstGeom prst="rect">
          <a:avLst/>
        </a:prstGeom>
      </xdr:spPr>
    </xdr:pic>
    <xdr:clientData/>
  </xdr:twoCellAnchor>
  <xdr:twoCellAnchor editAs="oneCell">
    <xdr:from>
      <xdr:col>17</xdr:col>
      <xdr:colOff>53975</xdr:colOff>
      <xdr:row>25</xdr:row>
      <xdr:rowOff>28575</xdr:rowOff>
    </xdr:from>
    <xdr:to>
      <xdr:col>17</xdr:col>
      <xdr:colOff>825500</xdr:colOff>
      <xdr:row>31</xdr:row>
      <xdr:rowOff>28575</xdr:rowOff>
    </xdr:to>
    <xdr:pic>
      <xdr:nvPicPr>
        <xdr:cNvPr id="27" name="Picture 26">
          <a:extLst>
            <a:ext uri="{FF2B5EF4-FFF2-40B4-BE49-F238E27FC236}">
              <a16:creationId xmlns:a16="http://schemas.microsoft.com/office/drawing/2014/main" id="{00000000-0008-0000-0900-00001B000000}"/>
            </a:ext>
          </a:extLst>
        </xdr:cNvPr>
        <xdr:cNvPicPr>
          <a:picLocks noChangeAspect="1"/>
        </xdr:cNvPicPr>
      </xdr:nvPicPr>
      <xdr:blipFill>
        <a:blip xmlns:r="http://schemas.openxmlformats.org/officeDocument/2006/relationships" r:embed="rId2"/>
        <a:stretch>
          <a:fillRect/>
        </a:stretch>
      </xdr:blipFill>
      <xdr:spPr>
        <a:xfrm>
          <a:off x="4806950" y="4524375"/>
          <a:ext cx="771525" cy="1143000"/>
        </a:xfrm>
        <a:prstGeom prst="rect">
          <a:avLst/>
        </a:prstGeom>
      </xdr:spPr>
    </xdr:pic>
    <xdr:clientData/>
  </xdr:twoCellAnchor>
  <xdr:twoCellAnchor>
    <xdr:from>
      <xdr:col>17</xdr:col>
      <xdr:colOff>381000</xdr:colOff>
      <xdr:row>32</xdr:row>
      <xdr:rowOff>142875</xdr:rowOff>
    </xdr:from>
    <xdr:to>
      <xdr:col>17</xdr:col>
      <xdr:colOff>1295400</xdr:colOff>
      <xdr:row>38</xdr:row>
      <xdr:rowOff>66675</xdr:rowOff>
    </xdr:to>
    <xdr:pic>
      <xdr:nvPicPr>
        <xdr:cNvPr id="28" name="Picture 27">
          <a:extLst>
            <a:ext uri="{FF2B5EF4-FFF2-40B4-BE49-F238E27FC236}">
              <a16:creationId xmlns:a16="http://schemas.microsoft.com/office/drawing/2014/main" id="{00000000-0008-0000-0900-00001C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133975" y="5905500"/>
          <a:ext cx="9144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40</xdr:row>
      <xdr:rowOff>0</xdr:rowOff>
    </xdr:from>
    <xdr:to>
      <xdr:col>17</xdr:col>
      <xdr:colOff>1814573</xdr:colOff>
      <xdr:row>45</xdr:row>
      <xdr:rowOff>91500</xdr:rowOff>
    </xdr:to>
    <xdr:pic>
      <xdr:nvPicPr>
        <xdr:cNvPr id="30" name="Picture 29">
          <a:extLst>
            <a:ext uri="{FF2B5EF4-FFF2-40B4-BE49-F238E27FC236}">
              <a16:creationId xmlns:a16="http://schemas.microsoft.com/office/drawing/2014/main" id="{00000000-0008-0000-0900-00001E000000}"/>
            </a:ext>
          </a:extLst>
        </xdr:cNvPr>
        <xdr:cNvPicPr>
          <a:picLocks noChangeAspect="1"/>
        </xdr:cNvPicPr>
      </xdr:nvPicPr>
      <xdr:blipFill>
        <a:blip xmlns:r="http://schemas.openxmlformats.org/officeDocument/2006/relationships" r:embed="rId5"/>
        <a:stretch>
          <a:fillRect/>
        </a:stretch>
      </xdr:blipFill>
      <xdr:spPr>
        <a:xfrm>
          <a:off x="4752975" y="7134225"/>
          <a:ext cx="1814573" cy="1044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er" displayName="September" ref="C40:I46" totalsRowShown="0" headerRowDxfId="1079" dataDxfId="1078">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SUN" dataDxfId="1077"/>
    <tableColumn id="2" xr3:uid="{AC077B57-4B5B-44D9-B680-1542FAA47835}" name="Mán" dataDxfId="1076"/>
    <tableColumn id="3" xr3:uid="{26C6390A-ED56-4389-921B-E823E3B142FA}" name="Þrið" dataDxfId="1075"/>
    <tableColumn id="4" xr3:uid="{6297A621-248D-4715-936B-3C7C8FAC9F73}" name="Miðv" dataDxfId="1074"/>
    <tableColumn id="5" xr3:uid="{65439D0F-0987-4361-AACE-888F0AD02F41}" name="Fimmt" dataDxfId="1073"/>
    <tableColumn id="6" xr3:uid="{001F5D5B-2CE2-4830-B87A-47310907E17B}" name="Föst" dataDxfId="1072"/>
    <tableColumn id="7" xr3:uid="{92559195-CB73-43D5-AD89-B537C8DAFB16}" name="Laug" dataDxfId="1071"/>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pril" displayName="April" ref="K13:Q19" totalsRowShown="0" headerRowDxfId="998" dataDxfId="997">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SUN" dataDxfId="996"/>
    <tableColumn id="2" xr3:uid="{0254C3C1-F1BB-40F1-A18F-21E91977EE53}" name="Mán" dataDxfId="995"/>
    <tableColumn id="3" xr3:uid="{C7755A12-A0CC-4F60-93D4-C919836CA309}" name="Þrið" dataDxfId="994"/>
    <tableColumn id="4" xr3:uid="{82522450-2E91-46D3-B3E7-1AAB18C97CE5}" name="Miðv" dataDxfId="993"/>
    <tableColumn id="5" xr3:uid="{DFACDB8E-BE59-41D9-9E8B-38AB9BA5A92B}" name="Fimmt" dataDxfId="992"/>
    <tableColumn id="6" xr3:uid="{64B8503A-65D1-4534-A8A1-DAE95B900A45}" name="Föst" dataDxfId="991"/>
    <tableColumn id="7" xr3:uid="{65CD88A0-3D5F-46A0-8B33-E2CF40A9104A}" name="Laug" dataDxfId="990"/>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6" xr:uid="{80C0FFF5-7CB6-4682-BFE7-87FE987B5A86}" name="November51135389233257317" displayName="November51135389233257317" ref="B44:H50" totalsRowShown="0" headerRowDxfId="360" dataDxfId="359">
  <tableColumns count="7">
    <tableColumn id="1" xr3:uid="{C178F429-0C29-47EB-AC7B-B2DB4F22EB5E}" name="SUN" dataDxfId="358"/>
    <tableColumn id="2" xr3:uid="{A780A9E9-4D77-46CA-B7F4-58B1E384D454}" name="Mán" dataDxfId="357"/>
    <tableColumn id="3" xr3:uid="{B2A8BCDB-C29F-4039-8A27-041A539144C2}" name="Þrið" dataDxfId="356"/>
    <tableColumn id="4" xr3:uid="{8DE6FD90-4520-4B45-B48C-1CE008B38396}" name="Miðv" dataDxfId="355"/>
    <tableColumn id="5" xr3:uid="{8321B5FA-A99A-4D68-BDB5-DE7BFBBD9B70}" name="Fimmt" dataDxfId="354"/>
    <tableColumn id="6" xr3:uid="{B71615FD-3A12-48F9-BE69-D2FAC3792DC8}" name="Föst" dataDxfId="353"/>
    <tableColumn id="7" xr3:uid="{432181EC-DF3A-4A3F-845A-9BF9633A478F}" name="Laug" dataDxfId="352"/>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7" xr:uid="{33F04808-5F70-44A5-A592-CEBC43E5903C}" name="August61145490234258318" displayName="August61145490234258318" ref="I28:O34" totalsRowShown="0" headerRowDxfId="351" dataDxfId="350">
  <tableColumns count="7">
    <tableColumn id="1" xr3:uid="{0BCE4FD7-0745-4BE3-90CA-26CED40ABBBC}" name="SUN" dataDxfId="349"/>
    <tableColumn id="2" xr3:uid="{034E6A23-DCCC-482C-BCCA-BF0A7776A6F9}" name="Mán" dataDxfId="348"/>
    <tableColumn id="3" xr3:uid="{DCE56BD0-F25A-48CE-9E62-C8C140C44810}" name="Þrið" dataDxfId="347"/>
    <tableColumn id="4" xr3:uid="{FDF629F9-C490-448D-887E-ADDF238BA25F}" name="Miðv" dataDxfId="346"/>
    <tableColumn id="5" xr3:uid="{FF02B713-0122-49EF-BDC6-50125667CAA1}" name="Fimmt" dataDxfId="345"/>
    <tableColumn id="6" xr3:uid="{F42C0104-2ABE-4C0E-BFED-55C0772789DB}" name="Föst" dataDxfId="344"/>
    <tableColumn id="7" xr3:uid="{E11C7D55-0C14-45B3-A59A-B2601DF9C242}" name="Laug" dataDxfId="343"/>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8" xr:uid="{CB6B776A-62A6-4D36-A604-3EE95402D37A}" name="July71155591235259319" displayName="July71155591235259319" ref="B28:H34" totalsRowShown="0" headerRowDxfId="342" dataDxfId="341">
  <tableColumns count="7">
    <tableColumn id="1" xr3:uid="{A33DECF5-D7BB-446D-9ABA-C25CCF5AEBBE}" name="SUN" dataDxfId="340"/>
    <tableColumn id="2" xr3:uid="{DD3E9BA4-347D-4BEF-9374-510D0DAF99EA}" name="Mán" dataDxfId="339"/>
    <tableColumn id="3" xr3:uid="{F84EC3CA-71A9-431A-B3A6-270A56F5CFA9}" name="Þrið" dataDxfId="338"/>
    <tableColumn id="4" xr3:uid="{885289A1-E0FD-4F58-A53D-8FC77F6D57FC}" name="Miðv" dataDxfId="337"/>
    <tableColumn id="5" xr3:uid="{D70184BA-6E0D-4B7F-B589-1C540B5C9937}" name="Fimmt" dataDxfId="336"/>
    <tableColumn id="6" xr3:uid="{FDAE7A21-CF7C-41CA-8B4E-3FFC6D4599D5}" name="Föst" dataDxfId="335"/>
    <tableColumn id="7" xr3:uid="{89424DF5-831D-4352-BB52-33D58DF6FCAA}" name="Laug" dataDxfId="334"/>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9" xr:uid="{FACC34B9-7C51-4039-AF37-076838A0665D}" name="June81165692236260320" displayName="June81165692236260320" ref="I20:O26" totalsRowShown="0" headerRowDxfId="333" dataDxfId="332">
  <tableColumns count="7">
    <tableColumn id="1" xr3:uid="{55BD3DBD-AE30-40F6-9199-8B5A932A8CE2}" name="SUN" dataDxfId="331"/>
    <tableColumn id="2" xr3:uid="{137CA4B9-DC9E-441C-88E4-E9692EC87B85}" name="Mán" dataDxfId="330"/>
    <tableColumn id="3" xr3:uid="{39BDF3F2-D0E9-4317-97D6-8BD0A3183966}" name="Þrið" dataDxfId="329"/>
    <tableColumn id="4" xr3:uid="{005A7535-545D-4645-9979-C28A60E7F8F8}" name="Miðv" dataDxfId="328"/>
    <tableColumn id="5" xr3:uid="{EE237C64-EF65-4CB0-B027-BB7095657227}" name="Fimmt" dataDxfId="327"/>
    <tableColumn id="6" xr3:uid="{F060A663-7714-4A32-B605-70C5C7A428C5}" name="Föst" dataDxfId="326"/>
    <tableColumn id="7" xr3:uid="{38290CD5-63AE-48A8-998C-F48A9F0A6D09}" name="Laug" dataDxfId="325"/>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0" xr:uid="{965483AC-4562-4528-A13D-31FF3DFA9F92}" name="May_91175793237261321" displayName="May_91175793237261321" ref="B20:H26" totalsRowShown="0" headerRowDxfId="324" dataDxfId="323">
  <tableColumns count="7">
    <tableColumn id="1" xr3:uid="{BF6781E2-E3F8-446F-96B6-1AE2182F6506}" name="SUN" dataDxfId="322"/>
    <tableColumn id="2" xr3:uid="{8EE894FA-2711-4F4E-A678-888F62CC7702}" name="Mán" dataDxfId="321"/>
    <tableColumn id="3" xr3:uid="{C09221B5-7C6E-41C3-B4F3-547021783858}" name="Þrið" dataDxfId="320"/>
    <tableColumn id="4" xr3:uid="{B7380498-BF70-4735-B2E0-7DE4F07AAC75}" name="Miðv" dataDxfId="319"/>
    <tableColumn id="5" xr3:uid="{FF5B3594-89B8-403D-88CF-5D2A3817A3CB}" name="Fimmt" dataDxfId="318"/>
    <tableColumn id="6" xr3:uid="{FA95F5FF-5BC4-4114-BC9A-2D3E668C52CD}" name="Föst" dataDxfId="317"/>
    <tableColumn id="7" xr3:uid="{CB47BE94-1043-49D6-B115-E212B85D9039}" name="Laug" dataDxfId="316"/>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1" xr:uid="{4C9A980D-19B7-4EC3-A911-C3DD31595110}" name="March221185894238262322" displayName="March221185894238262322" ref="B12:H18" totalsRowShown="0" headerRowDxfId="315" dataDxfId="314">
  <tableColumns count="7">
    <tableColumn id="1" xr3:uid="{9392E7EB-6DD7-41D4-AF5A-7B4970281AF1}" name="SUN" dataDxfId="313"/>
    <tableColumn id="2" xr3:uid="{A304448E-21CC-48AB-AF21-7DABE029697A}" name="Mán" dataDxfId="312"/>
    <tableColumn id="3" xr3:uid="{52D81002-3544-4908-9111-BAA319FF0FB2}" name="Þrið" dataDxfId="311"/>
    <tableColumn id="4" xr3:uid="{388E9635-54A2-497A-A84D-1F818A191F5D}" name="Miðv" dataDxfId="310"/>
    <tableColumn id="5" xr3:uid="{D0DF0516-27D9-4BC6-A906-E42EDB76FD5C}" name="Fimmt" dataDxfId="309"/>
    <tableColumn id="6" xr3:uid="{99CA3BD6-A5A6-433D-9D60-3B568E74D74B}" name="Föst" dataDxfId="308"/>
    <tableColumn id="7" xr3:uid="{3FA6ADAD-CB76-4033-81B9-E5CB32781126}" name="Laug" dataDxfId="307"/>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2" xr:uid="{63A43AC3-F512-4D2B-8F94-C15D360F52E9}" name="April231195995239263323" displayName="April231195995239263323" ref="I12:O18" totalsRowShown="0" headerRowDxfId="306" dataDxfId="305">
  <tableColumns count="7">
    <tableColumn id="1" xr3:uid="{201145A9-0C49-423F-8540-044AD2994B2B}" name="SUN" dataDxfId="304"/>
    <tableColumn id="2" xr3:uid="{4BDECA56-CA5F-47C7-9F1A-7AEAC3F6F728}" name="Mán" dataDxfId="303"/>
    <tableColumn id="3" xr3:uid="{265D180B-7EEB-4C1F-94A8-1165EC464DE6}" name="Þrið" dataDxfId="302"/>
    <tableColumn id="4" xr3:uid="{06C9F185-E026-4C03-804E-48803FCC4965}" name="Miðv" dataDxfId="301"/>
    <tableColumn id="5" xr3:uid="{30CA26DA-9C98-48BB-A653-AAB04E676784}" name="Fimmt" dataDxfId="300"/>
    <tableColumn id="6" xr3:uid="{4A9842B0-BDD9-47E2-AFE3-E63CA4F305A8}" name="Föst" dataDxfId="299"/>
    <tableColumn id="7" xr3:uid="{FA53275F-6C46-40EA-BEF0-3923429B9108}" name="Laug" dataDxfId="298"/>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3" xr:uid="{C8E1162C-99DF-4A95-AFE4-CFDE541C00EF}" name="February241206096240264324" displayName="February241206096240264324" ref="I4:O9" totalsRowShown="0" headerRowDxfId="297" dataDxfId="296">
  <tableColumns count="7">
    <tableColumn id="1" xr3:uid="{53AE9230-3975-4452-8FA8-96EDFF27EEE5}" name="SUN" dataDxfId="295"/>
    <tableColumn id="2" xr3:uid="{E7416C49-B384-4E67-8E2C-62BA240F2E4C}" name="Mán" dataDxfId="294"/>
    <tableColumn id="3" xr3:uid="{27B30C6D-6392-4C65-9B10-3B5815E79111}" name="Þrið" dataDxfId="293"/>
    <tableColumn id="4" xr3:uid="{A21B9971-A327-414B-9500-B6159CF0652A}" name="Miðv" dataDxfId="292"/>
    <tableColumn id="5" xr3:uid="{33A8B193-2215-446C-8FBF-4533EC967B47}" name="Fimmt" dataDxfId="291"/>
    <tableColumn id="6" xr3:uid="{9A2DE79B-654A-4F21-9AED-97FD856E7AA9}" name="Föst" dataDxfId="290"/>
    <tableColumn id="7" xr3:uid="{8E883682-38A8-424B-9F21-356228548D86}" name="Laug" dataDxfId="289"/>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4" xr:uid="{38C07D0C-62C2-4792-B887-196E25ECDF01}" name="January251216197241265325" displayName="January251216197241265325" ref="B4:H10" totalsRowShown="0" headerRowDxfId="288" dataDxfId="287">
  <sortState xmlns:xlrd2="http://schemas.microsoft.com/office/spreadsheetml/2017/richdata2" ref="B5:H9">
    <sortCondition descending="1" ref="B4:B9"/>
  </sortState>
  <tableColumns count="7">
    <tableColumn id="1" xr3:uid="{34F13506-CA07-4055-890F-0C333F5E71A1}" name="SUN" dataDxfId="286"/>
    <tableColumn id="2" xr3:uid="{187D0A40-A6A2-4A2D-A399-86B654376C8B}" name="Mán" dataDxfId="285"/>
    <tableColumn id="3" xr3:uid="{2937B022-5003-4742-BDB3-517C270FE7B2}" name="Þrið" dataDxfId="284"/>
    <tableColumn id="4" xr3:uid="{43D08215-9766-4E16-A600-7EFF432F39B7}" name="Miðv" dataDxfId="283"/>
    <tableColumn id="5" xr3:uid="{471853B1-F58D-467B-A127-91B81D6CEE36}" name="Fimmt" dataDxfId="282"/>
    <tableColumn id="6" xr3:uid="{E4BB2ADE-C3BF-480F-9406-11F5EE996F9B}" name="Föst" dataDxfId="281"/>
    <tableColumn id="7" xr3:uid="{AB82A28B-16CF-4345-BE69-A4CA996456E7}" name="Laug" dataDxfId="28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7" xr:uid="{CF276E03-58AC-4EBF-922D-9EBF6B79F18D}" name="September211050338" displayName="September211050338" ref="B36:H42" totalsRowShown="0" headerRowDxfId="279" dataDxfId="278">
  <tableColumns count="7">
    <tableColumn id="1" xr3:uid="{D8427C8F-CA20-46F7-9697-AA73252CD6EC}" name="SUN" dataDxfId="277"/>
    <tableColumn id="2" xr3:uid="{B7B674A6-6449-4A74-AFF6-6C29BA78DA34}" name="Mán" dataDxfId="276"/>
    <tableColumn id="3" xr3:uid="{111F956C-E5D9-4697-8D2B-B345F242BEF3}" name="Þrið" dataDxfId="275"/>
    <tableColumn id="4" xr3:uid="{AC974736-492B-4C1C-A130-1206EC563C20}" name="Miðv" dataDxfId="274"/>
    <tableColumn id="5" xr3:uid="{7355D436-53BB-4201-AE6B-301BFD1EFC64}" name="Fimmt" dataDxfId="273"/>
    <tableColumn id="6" xr3:uid="{F1A54A1D-25E8-4645-A5CB-C2B6B7B4E81B}" name="Föst" dataDxfId="272"/>
    <tableColumn id="7" xr3:uid="{0EBCE9A5-E012-461D-8D89-CD183C6474D6}" name="Laug" dataDxfId="271"/>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uary" displayName="February" ref="K4:Q10" totalsRowShown="0" headerRowDxfId="989" dataDxfId="988">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SUN" dataDxfId="987"/>
    <tableColumn id="2" xr3:uid="{C6CD5C6F-CF91-4F35-B84B-AD12AA5267FB}" name="Mán" dataDxfId="986"/>
    <tableColumn id="3" xr3:uid="{9BDA20AF-BB53-48D1-A451-57268ED65452}" name="Þrið" dataDxfId="985"/>
    <tableColumn id="4" xr3:uid="{3404FDF8-ACC1-45AC-8414-A54CCAEE5983}" name="Miðv" dataDxfId="984"/>
    <tableColumn id="5" xr3:uid="{B0CA7D5E-4DA5-48D4-9D32-CCEBB2B7C1D4}" name="Fimmt" dataDxfId="983"/>
    <tableColumn id="6" xr3:uid="{0C197BE0-3C8D-4A05-9555-54A2049E1930}" name="Föst" dataDxfId="982"/>
    <tableColumn id="7" xr3:uid="{9637FE45-D42A-4BDA-BFC9-5691C984419E}" name="Laug" dataDxfId="981"/>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8" xr:uid="{85355495-69CE-4D35-A6CC-6BAF217F9DCD}" name="October311151339" displayName="October311151339" ref="I36:O42" totalsRowShown="0" headerRowDxfId="270" dataDxfId="269">
  <tableColumns count="7">
    <tableColumn id="1" xr3:uid="{2874289E-B027-493E-B1B2-DFA0CCC67FEE}" name="SUN" dataDxfId="268"/>
    <tableColumn id="2" xr3:uid="{CCAB0F55-165E-4F60-BF3F-2A609E1BF9C5}" name="Mán" dataDxfId="267"/>
    <tableColumn id="3" xr3:uid="{EFE3B201-38C2-437A-907F-9B672CC9B3DE}" name="Þrið" dataDxfId="266"/>
    <tableColumn id="4" xr3:uid="{EB109EEE-C4A6-485B-8403-0BE74577B987}" name="Miðv" dataDxfId="265"/>
    <tableColumn id="5" xr3:uid="{A03995F3-EB2A-4ED3-BAE5-7A91678EA1AE}" name="Fimmt" dataDxfId="264"/>
    <tableColumn id="6" xr3:uid="{A6E0450A-53E0-4906-8C01-1BC5867D9702}" name="Föst" dataDxfId="263"/>
    <tableColumn id="7" xr3:uid="{760AE9EA-D874-44FF-B4C6-6B9573B30FB4}" name="Laug" dataDxfId="262"/>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9" xr:uid="{9600358C-ED49-47C8-9EF9-9369B6AFCE81}" name="December411252340" displayName="December411252340" ref="I44:O50" totalsRowShown="0" headerRowDxfId="261" dataDxfId="260">
  <tableColumns count="7">
    <tableColumn id="1" xr3:uid="{EFEB3874-AF7E-4DDE-82CC-0FEA3CFCD0EA}" name="SUN" dataDxfId="259"/>
    <tableColumn id="2" xr3:uid="{13DE4BFD-D3D3-45FF-B089-BF5FADCF6C6D}" name="Mán" dataDxfId="258"/>
    <tableColumn id="3" xr3:uid="{D394E189-94A8-4F9A-A083-4FC792767082}" name="Þrið" dataDxfId="257"/>
    <tableColumn id="4" xr3:uid="{05B80469-1E4D-4612-9E8A-DA94F0DBCA4D}" name="Miðv" dataDxfId="256"/>
    <tableColumn id="5" xr3:uid="{709B5D90-792C-4BCE-93A3-7A768650D386}" name="Fimmt" dataDxfId="255"/>
    <tableColumn id="6" xr3:uid="{AAA98BBD-220F-41E5-83F5-70872008AE57}" name="Föst" dataDxfId="254"/>
    <tableColumn id="7" xr3:uid="{094A6785-0AA2-4E96-A2FC-0872FABE6D76}" name="Laug" dataDxfId="253"/>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0" xr:uid="{02BC2B23-7D32-423D-A2F7-7CA7B5EC23F7}" name="November511353341" displayName="November511353341" ref="B44:H50" totalsRowShown="0" headerRowDxfId="252" dataDxfId="251">
  <tableColumns count="7">
    <tableColumn id="1" xr3:uid="{060F009C-3FBE-49CE-B81D-BA3DBDE6B509}" name="SUN" dataDxfId="250"/>
    <tableColumn id="2" xr3:uid="{49B1FE5A-9568-4CE8-BB93-3780BD84458B}" name="Mán" dataDxfId="249"/>
    <tableColumn id="3" xr3:uid="{21A8F746-BE0D-45E6-B4E3-70174FC1F8E3}" name="Þrið" dataDxfId="248"/>
    <tableColumn id="4" xr3:uid="{2316AB09-7750-410A-9E9F-FD02F5DD8364}" name="Miðv" dataDxfId="247"/>
    <tableColumn id="5" xr3:uid="{D7479583-716F-4DB7-9950-343EF5828E62}" name="Fimmt" dataDxfId="246"/>
    <tableColumn id="6" xr3:uid="{C8D9A8C0-0875-4ABD-B541-D30C2A27683D}" name="Föst" dataDxfId="245"/>
    <tableColumn id="7" xr3:uid="{E69E799C-21F9-4723-BCA9-9B06A6449A02}" name="Laug" dataDxfId="244"/>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1" xr:uid="{3B98B837-C0A5-4104-933F-6A0DA282801C}" name="August611454342" displayName="August611454342" ref="I28:O34" totalsRowShown="0" headerRowDxfId="243" dataDxfId="242">
  <tableColumns count="7">
    <tableColumn id="1" xr3:uid="{551F5D2C-BD69-43B6-9F15-712DF8A58912}" name="SUN" dataDxfId="241"/>
    <tableColumn id="2" xr3:uid="{2EE3BB95-5D55-48F3-9F36-12A285BA4247}" name="Mán" dataDxfId="240"/>
    <tableColumn id="3" xr3:uid="{55CBF65C-DFB0-4C49-9086-C0ED82C7AB44}" name="Þrið" dataDxfId="239"/>
    <tableColumn id="4" xr3:uid="{A4A7E509-2D7B-4D6E-8CE6-35FDE832F6AD}" name="Miðv" dataDxfId="238"/>
    <tableColumn id="5" xr3:uid="{CAC07F15-DFA1-44FA-BDE8-6A4DB05D2F87}" name="Fimmt" dataDxfId="237"/>
    <tableColumn id="6" xr3:uid="{5F837A82-0A61-42F7-9EFE-0F44555B20E7}" name="Föst" dataDxfId="236"/>
    <tableColumn id="7" xr3:uid="{8F8D0CCD-970A-44D1-8ED8-D8C01E182E75}" name="Laug" dataDxfId="235"/>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2" xr:uid="{E3CBCEEF-77FA-49F7-BF21-BF51DCFE6422}" name="July711555343" displayName="July711555343" ref="B28:H34" totalsRowShown="0" headerRowDxfId="234" dataDxfId="233">
  <tableColumns count="7">
    <tableColumn id="1" xr3:uid="{9EB17920-6878-4844-A2AD-2C436B42196E}" name="SUN" dataDxfId="232"/>
    <tableColumn id="2" xr3:uid="{DAAB41CA-36F3-401E-8E21-DEE08F9E43EE}" name="Mán" dataDxfId="231"/>
    <tableColumn id="3" xr3:uid="{B3B04C2B-F9DC-4CFE-82F1-C4C5626C8A29}" name="Þrið" dataDxfId="230"/>
    <tableColumn id="4" xr3:uid="{697EEA14-362F-45E2-AD27-2C279E60ED4B}" name="Miðv" dataDxfId="229"/>
    <tableColumn id="5" xr3:uid="{E10A9787-70DC-472B-94AF-0CBD138C1F1F}" name="Fimmt" dataDxfId="228"/>
    <tableColumn id="6" xr3:uid="{816EB30E-B93E-48F7-9F4E-8C91B763879D}" name="Föst" dataDxfId="227"/>
    <tableColumn id="7" xr3:uid="{1ECD539B-54EF-44A9-AAC8-D76E8E1D1E23}" name="Laug" dataDxfId="226"/>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3" xr:uid="{092ECCDC-3818-455C-AA03-FC6118A75325}" name="June811656344" displayName="June811656344" ref="I20:O26" totalsRowShown="0" headerRowDxfId="225" dataDxfId="224">
  <tableColumns count="7">
    <tableColumn id="1" xr3:uid="{9D009FCC-5BC4-48F2-B7DC-131458D7AF8C}" name="SUN" dataDxfId="223"/>
    <tableColumn id="2" xr3:uid="{16EAF4D4-1249-4671-8ABC-DBF7A6E707F4}" name="Mán" dataDxfId="222"/>
    <tableColumn id="3" xr3:uid="{27A49535-04F1-4466-A8A2-82E5DB8E09AE}" name="Þrið" dataDxfId="221"/>
    <tableColumn id="4" xr3:uid="{734951E4-2ED8-4D6A-9CD1-A1DB90796529}" name="Miðv" dataDxfId="220"/>
    <tableColumn id="5" xr3:uid="{5BDB95B5-97ED-430A-9BCF-FE81A18D3274}" name="Fimmt" dataDxfId="219"/>
    <tableColumn id="6" xr3:uid="{2F404A17-F103-4A35-92D6-329B6230B401}" name="Föst" dataDxfId="218"/>
    <tableColumn id="7" xr3:uid="{2E503F18-2D74-4595-BFCF-C818C6D7D65A}" name="Laug" dataDxfId="217"/>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4" xr:uid="{A14226ED-64E2-48CF-A5F8-E8098F1FECCC}" name="May_911757345" displayName="May_911757345" ref="B20:H26" totalsRowShown="0" headerRowDxfId="216" dataDxfId="215">
  <tableColumns count="7">
    <tableColumn id="1" xr3:uid="{6241B622-6295-4D31-92F7-1CB8053734C6}" name="SUN" dataDxfId="214"/>
    <tableColumn id="2" xr3:uid="{29BD2DDE-A1EC-4A6C-B254-7ABEE28963BE}" name="Mán" dataDxfId="213"/>
    <tableColumn id="3" xr3:uid="{FF12CD07-C4F8-4DBD-AFB2-0AC575C74272}" name="Þrið" dataDxfId="212"/>
    <tableColumn id="4" xr3:uid="{40E3EDC5-4C0E-4FC7-94E7-25384D7890CC}" name="Miðv" dataDxfId="211"/>
    <tableColumn id="5" xr3:uid="{3C302224-2D3F-484D-8A49-632715921C08}" name="Fimmt" dataDxfId="210"/>
    <tableColumn id="6" xr3:uid="{6A5ADE07-1C35-4FEC-ACA8-61C7C89116D8}" name="Föst" dataDxfId="209"/>
    <tableColumn id="7" xr3:uid="{C99EBC0F-0A8A-4A17-A783-FA5FF4DFCC91}" name="Laug" dataDxfId="208"/>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5" xr:uid="{B6BEE7C6-5CF5-4EB0-B988-848BE996E1DD}" name="March2211858346" displayName="March2211858346" ref="B12:H18" totalsRowShown="0" headerRowDxfId="207" dataDxfId="206">
  <tableColumns count="7">
    <tableColumn id="1" xr3:uid="{F9506052-CB87-4445-99DD-8396AA01092D}" name="SUN" dataDxfId="205"/>
    <tableColumn id="2" xr3:uid="{D7236680-268B-401C-9B83-660DEFABFB04}" name="Mán" dataDxfId="204"/>
    <tableColumn id="3" xr3:uid="{C2F40D20-83A1-4217-BE07-F139894E17E0}" name="Þrið" dataDxfId="203"/>
    <tableColumn id="4" xr3:uid="{3BB01EF1-B0E9-43B5-9445-71B67532939F}" name="Miðv" dataDxfId="202"/>
    <tableColumn id="5" xr3:uid="{D651A0BE-FF77-4025-9B0C-E6DCAA025611}" name="Fimmt" dataDxfId="201"/>
    <tableColumn id="6" xr3:uid="{92C66079-DE3F-4060-941E-D7695F2FE06E}" name="Föst" dataDxfId="200"/>
    <tableColumn id="7" xr3:uid="{7ADD176D-4A1F-45C7-B5B0-0C0ED81F08F2}" name="Laug" dataDxfId="199"/>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6" xr:uid="{2F220159-B117-4C8A-9AD0-A2C9A7906839}" name="April2311959347" displayName="April2311959347" ref="I12:O18" totalsRowShown="0" headerRowDxfId="198" dataDxfId="197">
  <tableColumns count="7">
    <tableColumn id="1" xr3:uid="{FD821902-ACF2-4B8A-ABB3-DB82A4CD25F1}" name="SUN" dataDxfId="196"/>
    <tableColumn id="2" xr3:uid="{730BDA04-F089-4EF5-A5CF-E8EBBFEFE99E}" name="Mán" dataDxfId="195"/>
    <tableColumn id="3" xr3:uid="{2E6C33E8-E41E-4F24-AE03-231F47057DC8}" name="Þrið" dataDxfId="194"/>
    <tableColumn id="4" xr3:uid="{12EB7567-831A-4FD3-ADF3-CBF8D141FA84}" name="Miðv" dataDxfId="193"/>
    <tableColumn id="5" xr3:uid="{68DEA7CE-A392-45F9-9EB8-E9BD67BAB4FE}" name="Fimmt" dataDxfId="192"/>
    <tableColumn id="6" xr3:uid="{3D66ECCF-449E-4FC7-B1BD-11FEF95E2129}" name="Föst" dataDxfId="191"/>
    <tableColumn id="7" xr3:uid="{9EF38D33-B65F-4E71-8819-D898D686658F}" name="Laug" dataDxfId="190"/>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7" xr:uid="{525EE309-673C-4DE4-948E-3D7A5423FAE5}" name="February2412060348" displayName="February2412060348" ref="I4:O9" totalsRowShown="0" headerRowDxfId="189" dataDxfId="188">
  <tableColumns count="7">
    <tableColumn id="1" xr3:uid="{B6C83B3A-67A5-4776-9117-14A53CE0A16B}" name="SUN" dataDxfId="187"/>
    <tableColumn id="2" xr3:uid="{C3D5F1ED-72AF-4B50-A2CE-202EEB532D09}" name="Mán" dataDxfId="186"/>
    <tableColumn id="3" xr3:uid="{86CE9C8B-2207-4E16-A4F0-56723C73172E}" name="Þrið" dataDxfId="185"/>
    <tableColumn id="4" xr3:uid="{D6721C1D-8DC3-4A77-88B8-DB0E0DC12328}" name="Miðv" dataDxfId="184"/>
    <tableColumn id="5" xr3:uid="{EB4DFC52-927F-4122-AEDF-13BF780A6B57}" name="Fimmt" dataDxfId="183"/>
    <tableColumn id="6" xr3:uid="{C97A40CE-3871-40AF-8AB2-21DB4F4C3312}" name="Föst" dataDxfId="182"/>
    <tableColumn id="7" xr3:uid="{791A3E9C-F7D2-4B54-A54D-1D3183B74851}" name="Laug" dataDxfId="181"/>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uary" displayName="January" ref="C4:I10" totalsRowShown="0" headerRowDxfId="980" dataDxfId="979">
  <tableColumns count="7">
    <tableColumn id="1" xr3:uid="{7D08E625-E389-49CD-A4F1-235667DDA1FB}" name="SUN" dataDxfId="978"/>
    <tableColumn id="2" xr3:uid="{75530CFD-B4AD-4D7F-B600-AAB405F13F73}" name="Mán" dataDxfId="977"/>
    <tableColumn id="3" xr3:uid="{FBE5DEA2-935E-4CDB-8F4B-6DA495232F54}" name="Þrið" dataDxfId="976"/>
    <tableColumn id="4" xr3:uid="{C3545009-9649-4B2D-9DF4-38AA968488C7}" name="Miðv" dataDxfId="975"/>
    <tableColumn id="5" xr3:uid="{66242A36-16C2-4785-B8BE-E7522FB57E7F}" name="Fimmt" dataDxfId="974"/>
    <tableColumn id="6" xr3:uid="{0C7FC9B3-E733-414B-918A-07CAC4D1424B}" name="Föst" dataDxfId="973"/>
    <tableColumn id="7" xr3:uid="{A966067F-058A-45AC-B3F6-BDEA651BC587}" name="Laug" dataDxfId="972"/>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8" xr:uid="{0293916D-9518-429B-BBDF-37EA57ABFBE5}" name="January2512161349" displayName="January2512161349" ref="B4:H10" totalsRowShown="0" headerRowDxfId="180" dataDxfId="179">
  <sortState xmlns:xlrd2="http://schemas.microsoft.com/office/spreadsheetml/2017/richdata2" ref="B5:H9">
    <sortCondition descending="1" ref="B4:B9"/>
  </sortState>
  <tableColumns count="7">
    <tableColumn id="1" xr3:uid="{2973AB3E-A92F-4059-9ABB-6445FC9920D5}" name="SUN" dataDxfId="178"/>
    <tableColumn id="2" xr3:uid="{EE7522FE-EDEB-4FC6-B550-67AFDBB9128E}" name="Mán" dataDxfId="177"/>
    <tableColumn id="3" xr3:uid="{7A0EB3DD-0ABC-4D1F-8FEA-6894983C5091}" name="Þrið" dataDxfId="176"/>
    <tableColumn id="4" xr3:uid="{3DF8E50B-12F4-43B4-A94E-325C32960646}" name="Miðv" dataDxfId="175"/>
    <tableColumn id="5" xr3:uid="{F07BBA22-F208-42B4-BEAF-348D8B1A188A}" name="Fimmt" dataDxfId="174"/>
    <tableColumn id="6" xr3:uid="{341E24E7-AD03-4F75-930F-D41A1A908A5A}" name="Föst" dataDxfId="173"/>
    <tableColumn id="7" xr3:uid="{AF0A6CC0-7A6A-4844-A4C9-5BE748F48036}" name="Laug" dataDxfId="172"/>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EA4B24C-54B7-4906-9E1C-4D8C3FCB1A5A}" name="September26" displayName="September26" ref="C40:I46" totalsRowShown="0" headerRowDxfId="971" dataDxfId="970">
  <autoFilter ref="C40:I46" xr:uid="{D618BC25-77B0-452E-B42E-C6B8D7CC0E70}"/>
  <tableColumns count="7">
    <tableColumn id="1" xr3:uid="{A165215A-8FA3-4B9C-9476-A56AA904E420}" name="SUN" dataDxfId="969"/>
    <tableColumn id="2" xr3:uid="{D3B1E2AD-F8B2-4CBA-BB88-BA420E8458B2}" name="Mán" dataDxfId="968"/>
    <tableColumn id="3" xr3:uid="{A9CAA79B-F84B-4313-B2C4-F4E5803FE471}" name="Þrið" dataDxfId="967"/>
    <tableColumn id="4" xr3:uid="{415511EB-C200-4316-9780-7188AA5CCB77}" name="Miðv" dataDxfId="966"/>
    <tableColumn id="5" xr3:uid="{12A1662F-09CB-4AEA-9417-78C4071270D3}" name="Fimmt" dataDxfId="965"/>
    <tableColumn id="6" xr3:uid="{76E528F2-1E1C-4FEE-A44B-1A1C457A1405}" name="Föst" dataDxfId="964"/>
    <tableColumn id="7" xr3:uid="{B0F95005-7161-4B3B-97AA-FED9172539CC}" name="Laug" dataDxfId="963"/>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AF25233D-429F-40BF-8163-55C265915A5E}" name="October27" displayName="October27" ref="K40:Q46" totalsRowShown="0" headerRowDxfId="962" dataDxfId="961">
  <autoFilter ref="K40:Q46" xr:uid="{38E73CF9-A6EC-4867-9AC7-057103C9249E}"/>
  <tableColumns count="7">
    <tableColumn id="1" xr3:uid="{4578CAA0-DA71-4F63-AE2F-96EE339C9F31}" name="SUN" dataDxfId="960"/>
    <tableColumn id="2" xr3:uid="{3249AF7E-1E1B-4EA1-857B-FF2652BB03F6}" name="Mán" dataDxfId="959"/>
    <tableColumn id="3" xr3:uid="{27682F59-EC86-46F9-A856-A8C83F8A5E51}" name="Þrið" dataDxfId="958"/>
    <tableColumn id="4" xr3:uid="{846AEAAF-AE4D-4671-9C23-9CC79A14E9B7}" name="Miðv" dataDxfId="957"/>
    <tableColumn id="5" xr3:uid="{28B623EA-E4F6-4226-9A71-B3178275247B}" name="Fimmt" dataDxfId="956"/>
    <tableColumn id="6" xr3:uid="{137737B9-304B-4006-92BA-F42E84FDF9A2}" name="Föst" dataDxfId="955"/>
    <tableColumn id="7" xr3:uid="{22239681-E496-41E7-B3DB-FC4FB40E8F03}" name="Laug" dataDxfId="954"/>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34FA1BE-A21C-48B6-892C-EB0FC21B9AEC}" name="December28" displayName="December28" ref="K49:Q55" totalsRowShown="0" headerRowDxfId="953" dataDxfId="952">
  <autoFilter ref="K49:Q55" xr:uid="{4691226B-1630-42B7-94B3-60EBB4D870A4}"/>
  <tableColumns count="7">
    <tableColumn id="1" xr3:uid="{960D5393-8587-4E86-85AA-19AB959AC3BD}" name="SUN" dataDxfId="951"/>
    <tableColumn id="2" xr3:uid="{99B1CDA1-5C4F-460A-99C6-D58B4A837BFE}" name="Mán" dataDxfId="950"/>
    <tableColumn id="3" xr3:uid="{0461CB1F-A3D6-42C3-8E5C-6D72A8911633}" name="Þrið" dataDxfId="949"/>
    <tableColumn id="4" xr3:uid="{ABC51C54-6BEB-4B3D-A09E-D903C69ECFA7}" name="Miðv" dataDxfId="948"/>
    <tableColumn id="5" xr3:uid="{8D2E1D60-5094-4671-A17B-AC392AE23909}" name="Fimmt" dataDxfId="947"/>
    <tableColumn id="6" xr3:uid="{BB55BDB5-3AD0-45ED-8BFA-EC633568CEE2}" name="Föst" dataDxfId="946"/>
    <tableColumn id="7" xr3:uid="{AFB1D96D-ADBE-4547-B6CA-B97C3E5AE071}" name="Laug" dataDxfId="945"/>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90373B8-E25C-4870-959D-9235DAA4B7F6}" name="November29" displayName="November29" ref="C49:I55" totalsRowShown="0" headerRowDxfId="944" dataDxfId="943">
  <autoFilter ref="C49:I55" xr:uid="{01502FB3-90F4-4684-A7C0-54EBAC2D5998}"/>
  <tableColumns count="7">
    <tableColumn id="1" xr3:uid="{3D0B9906-501B-47CE-B2DF-B57BAC254C6D}" name="SUN" dataDxfId="942"/>
    <tableColumn id="2" xr3:uid="{D0A1F4BC-02FF-4475-A826-8E8AAF43DE58}" name="Mán" dataDxfId="941"/>
    <tableColumn id="3" xr3:uid="{3E3B9292-978E-48B2-8DFE-67EE4E09E8FC}" name="Þrið" dataDxfId="940"/>
    <tableColumn id="4" xr3:uid="{24B8B911-9AC4-4D3B-AE0E-E26FEAC47A4D}" name="Miðv" dataDxfId="939"/>
    <tableColumn id="5" xr3:uid="{7AAF112C-E295-4DE5-AE9A-00117695D4F1}" name="Fimmt" dataDxfId="938"/>
    <tableColumn id="6" xr3:uid="{AE17EC0C-C4D2-4F17-B11F-27A805A78212}" name="Föst" dataDxfId="937"/>
    <tableColumn id="7" xr3:uid="{CE677E73-FB8B-4448-B92C-11753021422A}" name="Laug" dataDxfId="936"/>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15CFB3E-2243-4BE2-955D-F783753F69D0}" name="August30" displayName="August30" ref="K31:Q37" totalsRowShown="0" headerRowDxfId="935" dataDxfId="934">
  <autoFilter ref="K31:Q37" xr:uid="{4B22544A-E763-4935-8B1B-0B509ED53740}"/>
  <tableColumns count="7">
    <tableColumn id="1" xr3:uid="{C90D6FBF-44DE-4CEB-A167-CD774A43267F}" name="SUN" dataDxfId="933"/>
    <tableColumn id="2" xr3:uid="{BDC3E5EC-DBB9-4F7B-9983-49C9D09E51DC}" name="Mán" dataDxfId="932"/>
    <tableColumn id="3" xr3:uid="{88126D15-CACB-4D95-930D-C881C2E962A9}" name="Þrið" dataDxfId="931"/>
    <tableColumn id="4" xr3:uid="{E4C72A91-6CC3-4E30-B39B-25DB686037A4}" name="Miðv" dataDxfId="930"/>
    <tableColumn id="5" xr3:uid="{4E14500F-EBAA-404A-ADFA-E908586C50A5}" name="Fimmt" dataDxfId="929"/>
    <tableColumn id="6" xr3:uid="{76B45BCE-35B0-44D2-810C-FC9B65C46474}" name="Föst" dataDxfId="928"/>
    <tableColumn id="7" xr3:uid="{0B91000A-D1F2-445A-957C-BDB47D23EB0F}" name="Laug" dataDxfId="927"/>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D7F07D3-4451-4E5E-BEFA-495CE7CCF1FA}" name="July31" displayName="July31" ref="C31:I37" totalsRowShown="0" headerRowDxfId="926" dataDxfId="925">
  <autoFilter ref="C31:I37" xr:uid="{9C042297-69FE-4192-9BC6-79F87D266E02}"/>
  <tableColumns count="7">
    <tableColumn id="1" xr3:uid="{992B37FD-63BD-489E-B88D-EE1E4758B8D2}" name="SUN" dataDxfId="924"/>
    <tableColumn id="2" xr3:uid="{8C11EFFF-6749-42C0-AE7B-973253E4C73B}" name="Mán" dataDxfId="923"/>
    <tableColumn id="3" xr3:uid="{43BF5364-0FB7-4249-A02E-ADA71A953F84}" name="Þrið" dataDxfId="922"/>
    <tableColumn id="4" xr3:uid="{D7FFC087-879B-4652-B5F7-A940E28893F7}" name="Miðv" dataDxfId="921"/>
    <tableColumn id="5" xr3:uid="{4C7932AE-BB06-4E56-88CA-3D769773DD96}" name="Fimmt" dataDxfId="920"/>
    <tableColumn id="6" xr3:uid="{7B3C6B3A-BBB0-4560-8F96-97827F22D7C0}" name="Föst" dataDxfId="919"/>
    <tableColumn id="7" xr3:uid="{10DE1CFC-67AF-4DF9-873D-CF99E22270EB}" name="Laug" dataDxfId="918"/>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42E96B3-46B0-4E31-8844-8791B95822D1}" name="June32" displayName="June32" ref="K22:Q28" totalsRowShown="0" headerRowDxfId="917" dataDxfId="916">
  <autoFilter ref="K22:Q28" xr:uid="{C2FFD969-25CD-4E6E-96BA-4E2C7EAE056B}"/>
  <tableColumns count="7">
    <tableColumn id="1" xr3:uid="{CDB55257-58CA-4D31-B653-47A3F49743CD}" name="SUN" dataDxfId="915"/>
    <tableColumn id="2" xr3:uid="{85AF5741-7D05-45D1-8E4A-06AD77D04587}" name="Mán" dataDxfId="914"/>
    <tableColumn id="3" xr3:uid="{510C1E74-F6E0-4345-BD4D-B7B9222D25EE}" name="Þrið" dataDxfId="913"/>
    <tableColumn id="4" xr3:uid="{D4E7A895-9F49-43CD-8AF9-991D35D1E798}" name="Miðv" dataDxfId="912"/>
    <tableColumn id="5" xr3:uid="{9AE4BC0F-07CA-481B-8516-BD7B7648457A}" name="Fimmt" dataDxfId="911"/>
    <tableColumn id="6" xr3:uid="{ED6FB577-6EF2-47E1-A69F-BE8D9391779B}" name="Föst" dataDxfId="910"/>
    <tableColumn id="7" xr3:uid="{E791D0E1-FCF8-46F1-8274-07CFE62B7B52}" name="Laug" dataDxfId="909"/>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ctober" displayName="October" ref="K40:Q46" totalsRowShown="0" headerRowDxfId="1070" dataDxfId="1069">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SUN" dataDxfId="1068"/>
    <tableColumn id="2" xr3:uid="{BC214BD9-B1AA-437E-9F2A-96512D1FC1EF}" name="Mán" dataDxfId="1067"/>
    <tableColumn id="3" xr3:uid="{DEF1622E-55E3-4D12-BCF7-2C2AD5CA979E}" name="Þrið" dataDxfId="1066"/>
    <tableColumn id="4" xr3:uid="{F867F210-9EED-4C0D-8B37-DA1447D6A197}" name="Miðv" dataDxfId="1065"/>
    <tableColumn id="5" xr3:uid="{CE9078E8-C980-4A0A-A8D3-2FD8424176E3}" name="Fimmt" dataDxfId="1064"/>
    <tableColumn id="6" xr3:uid="{515CFAB1-C4A6-417A-9486-443828202D84}" name="Föst" dataDxfId="1063"/>
    <tableColumn id="7" xr3:uid="{4B8E7248-85D1-4C1F-B418-3B6A982A7CFB}" name="Laug" dataDxfId="1062"/>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E7BDC0D-203D-45F5-9D98-6471345AC0D1}" name="May_33" displayName="May_33" ref="C22:I28" totalsRowShown="0" headerRowDxfId="908" dataDxfId="907">
  <autoFilter ref="C22:I28" xr:uid="{1E5770EA-A850-47CC-930F-BAFEA9F0E5D9}"/>
  <tableColumns count="7">
    <tableColumn id="1" xr3:uid="{817A73B7-AEFD-430C-B94E-B9463FDFDD7E}" name="SUN" dataDxfId="906"/>
    <tableColumn id="2" xr3:uid="{7F770358-42CB-4C48-AE7C-B768CB283DAA}" name="Mán" dataDxfId="905"/>
    <tableColumn id="3" xr3:uid="{CF762F2A-C04C-4111-8954-119308C9A639}" name="Þrið" dataDxfId="904"/>
    <tableColumn id="4" xr3:uid="{E2688E12-B56E-4768-A225-9046264ED163}" name="Miðv" dataDxfId="903"/>
    <tableColumn id="5" xr3:uid="{66DCAD15-284D-4885-A2DB-7E36DD0DAA36}" name="Fimmt" dataDxfId="902"/>
    <tableColumn id="6" xr3:uid="{AA8444E5-B550-4235-B4D5-B36E95E4D2D9}" name="Föst" dataDxfId="901"/>
    <tableColumn id="7" xr3:uid="{4C7D9939-CDD0-4FBC-A5A0-8D9485BD524E}" name="Laug" dataDxfId="900"/>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1A20A2ED-7115-41AB-81C3-14F85A2736CB}" name="March34" displayName="March34" ref="C13:I19" totalsRowShown="0" headerRowDxfId="899" dataDxfId="898">
  <autoFilter ref="C13:I19" xr:uid="{4B120205-3DBF-45DC-8641-DCF9E8A044C3}"/>
  <tableColumns count="7">
    <tableColumn id="1" xr3:uid="{C5849758-313F-4DDC-8F8A-67B338EBE457}" name="SUN" dataDxfId="897"/>
    <tableColumn id="2" xr3:uid="{CC6E65F9-881A-4B88-82F2-37DE71CDF51E}" name="Mán" dataDxfId="896"/>
    <tableColumn id="3" xr3:uid="{D81995AD-E1B9-4279-A2A3-02AA5AAC29AF}" name="Þrið" dataDxfId="895"/>
    <tableColumn id="4" xr3:uid="{942AE6F5-7D2D-4AE2-A52C-FE9686BACDB4}" name="Miðv" dataDxfId="894"/>
    <tableColumn id="5" xr3:uid="{8278E0C1-ED95-4273-A4F7-117C613669CD}" name="Fimmt" dataDxfId="893"/>
    <tableColumn id="6" xr3:uid="{102BCDC1-B659-4E91-BFAC-4D33DD3233BA}" name="Föst" dataDxfId="892"/>
    <tableColumn id="7" xr3:uid="{1CE1DC8C-21E4-44A4-8FDD-1C91988A2AC7}" name="Laug" dataDxfId="891"/>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3CF4F17-EA9A-48E9-9717-5651EC480AD7}" name="April35" displayName="April35" ref="K13:Q19" totalsRowShown="0" headerRowDxfId="890" dataDxfId="889">
  <autoFilter ref="K13:Q19" xr:uid="{E525BD9E-C9B8-4B22-AB72-9B47F12203C3}"/>
  <tableColumns count="7">
    <tableColumn id="1" xr3:uid="{7E4B8066-6FAD-434C-9C87-AA28CB494475}" name="SUN" dataDxfId="888"/>
    <tableColumn id="2" xr3:uid="{180596C2-C4B2-47A2-BF61-079DD3D4E1FA}" name="Mán" dataDxfId="887"/>
    <tableColumn id="3" xr3:uid="{3BF7A1AA-DBB5-4065-9B25-DCC6F1CEEAE6}" name="Þrið" dataDxfId="886"/>
    <tableColumn id="4" xr3:uid="{98DC429E-8AFC-4872-AA47-9582BE125777}" name="Miðv" dataDxfId="885"/>
    <tableColumn id="5" xr3:uid="{09B9D475-8E51-4350-83CD-B4D97DA88C90}" name="Fimmt" dataDxfId="884"/>
    <tableColumn id="6" xr3:uid="{605E4B62-7D77-4B7A-AD2D-67D423068CCA}" name="Föst" dataDxfId="883"/>
    <tableColumn id="7" xr3:uid="{3791D1B5-4E50-4B2F-8E8D-3F1D28A5F364}" name="Laug" dataDxfId="882"/>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2F661F65-33D7-4479-A47F-3174C9FEB49F}" name="February36" displayName="February36" ref="K4:Q10" totalsRowShown="0" headerRowDxfId="881" dataDxfId="880">
  <autoFilter ref="K4:Q10" xr:uid="{02F7D838-DF9B-4C57-A1E3-5A78E46C118A}"/>
  <tableColumns count="7">
    <tableColumn id="1" xr3:uid="{B413D1AC-FF1B-4119-ACB9-20847C5AA374}" name="SUN" dataDxfId="879"/>
    <tableColumn id="2" xr3:uid="{7BA23880-3DD2-48BD-92FE-3DE7149AA48D}" name="Mán" dataDxfId="878"/>
    <tableColumn id="3" xr3:uid="{9FE1CC85-F5B7-4226-9D00-BE87E954127A}" name="Þrið" dataDxfId="877"/>
    <tableColumn id="4" xr3:uid="{B230E51A-AE83-4B26-B95A-373A529C6921}" name="Miðv" dataDxfId="876"/>
    <tableColumn id="5" xr3:uid="{822FAA90-7996-4D7C-B7A3-2CBDB31ADCC9}" name="Fimmt" dataDxfId="875"/>
    <tableColumn id="6" xr3:uid="{1C37BD86-E1D7-4DD4-98DE-C0AE3B8C026E}" name="Föst" dataDxfId="874"/>
    <tableColumn id="7" xr3:uid="{18FFF29C-0846-4B81-9B5E-1D00CB8E21BA}" name="Laug" dataDxfId="873"/>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F4F537EB-4F1F-452C-905A-E3B2D09797AC}" name="January37" displayName="January37" ref="C4:I10" totalsRowShown="0" headerRowDxfId="872" dataDxfId="871">
  <tableColumns count="7">
    <tableColumn id="1" xr3:uid="{9C440A71-0F1B-4C05-920B-70E6E5BD318A}" name="SUN" dataDxfId="870"/>
    <tableColumn id="2" xr3:uid="{96A1E64B-C95F-4279-BFC8-77A1EACB7163}" name="Mán" dataDxfId="869"/>
    <tableColumn id="3" xr3:uid="{C2184601-018E-443C-AED4-59C33FFF863C}" name="Þrið" dataDxfId="868"/>
    <tableColumn id="4" xr3:uid="{14C1848F-2A4C-496C-A748-59CC448B1B41}" name="Miðv" dataDxfId="867"/>
    <tableColumn id="5" xr3:uid="{2E3D1968-5B0F-432B-A242-798F35DE9FA5}" name="Fimmt" dataDxfId="866"/>
    <tableColumn id="6" xr3:uid="{2BF4A77D-3607-41C9-85C1-3EAD9F197575}" name="Föst" dataDxfId="865"/>
    <tableColumn id="7" xr3:uid="{842D9B4C-6D6F-4624-9A84-C2CE27AF524A}" name="Laug" dataDxfId="864"/>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E5DA5C62-EA96-4DAF-ABC9-F49E000F7B32}" name="September211050" displayName="September211050" ref="B36:H42" totalsRowShown="0" headerRowDxfId="863" dataDxfId="862">
  <tableColumns count="7">
    <tableColumn id="1" xr3:uid="{8823A485-9E70-455E-811E-CD93B95F00CC}" name="SUN" dataDxfId="861"/>
    <tableColumn id="2" xr3:uid="{46655F03-48FA-4A92-B59D-444866C73395}" name="Mán" dataDxfId="860"/>
    <tableColumn id="3" xr3:uid="{09878CDA-810E-4DC6-AA3A-4400EB35D23B}" name="Þrið" dataDxfId="859"/>
    <tableColumn id="4" xr3:uid="{66AC1A70-81B3-4718-9187-E2B063B9F1AD}" name="Miðv" dataDxfId="858"/>
    <tableColumn id="5" xr3:uid="{B6C2F2B3-22E2-4B1C-AB3C-E2AE8BD6CD8E}" name="Fimmt" dataDxfId="857"/>
    <tableColumn id="6" xr3:uid="{5BB71A99-4B92-46A7-9DBA-FA23ACE7AD1D}" name="Föst" dataDxfId="856"/>
    <tableColumn id="7" xr3:uid="{508833F3-F256-4A84-9508-F517FEB8AE40}" name="Laug" dataDxfId="855"/>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C8ED2562-36E0-4A12-9813-FFE6A8715026}" name="October311151" displayName="October311151" ref="I36:O42" totalsRowShown="0" headerRowDxfId="854" dataDxfId="853">
  <tableColumns count="7">
    <tableColumn id="1" xr3:uid="{87225FD1-40C9-4A59-8DE5-5593C62CB98C}" name="SUN" dataDxfId="852"/>
    <tableColumn id="2" xr3:uid="{16F99C61-34D1-4029-8B0E-AF46D53CE88A}" name="Mán" dataDxfId="851"/>
    <tableColumn id="3" xr3:uid="{28BA9166-E3AE-48AE-9A7B-D3D71B45CA59}" name="Þrið" dataDxfId="850"/>
    <tableColumn id="4" xr3:uid="{5EFC82EE-5BB3-4A19-8D2F-B7F6EB8CAB7F}" name="Miðv" dataDxfId="849"/>
    <tableColumn id="5" xr3:uid="{6CECB999-58D8-4D9F-8B51-67C6CAD9F304}" name="Fimmt" dataDxfId="848"/>
    <tableColumn id="6" xr3:uid="{9EAB60BD-4AEE-4755-8BDE-567BA3D316F6}" name="Föst" dataDxfId="847"/>
    <tableColumn id="7" xr3:uid="{1F26FEB5-A0FC-4FC3-84FF-CD1830976507}" name="Laug" dataDxfId="846"/>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50CB4B04-DF4A-4981-BD30-1E1DC5A7A2A2}" name="December411252" displayName="December411252" ref="I44:O50" totalsRowShown="0" headerRowDxfId="845" dataDxfId="844">
  <tableColumns count="7">
    <tableColumn id="1" xr3:uid="{209AEFFB-C436-42C1-81EE-4D739B5C79CD}" name="SUN" dataDxfId="843"/>
    <tableColumn id="2" xr3:uid="{1F68D472-B4CD-4B0C-BFA1-5125ECA6A608}" name="Mán" dataDxfId="842"/>
    <tableColumn id="3" xr3:uid="{69C1486B-BE77-4B4F-88B2-F1D1A970F19E}" name="Þrið" dataDxfId="841"/>
    <tableColumn id="4" xr3:uid="{D02DFEAB-0D58-4BFB-B0CB-53C3002D0300}" name="Miðv" dataDxfId="840"/>
    <tableColumn id="5" xr3:uid="{03E24270-2ACE-45FB-B9EA-21A308D61686}" name="Fimmt" dataDxfId="839"/>
    <tableColumn id="6" xr3:uid="{562759F3-727A-47DC-9D59-D7064ED96729}" name="Föst" dataDxfId="838"/>
    <tableColumn id="7" xr3:uid="{B11512AE-7F89-4CF5-95EA-38012BA7B549}" name="Laug" dataDxfId="837"/>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40F17982-A169-43C2-AB1F-37C57E600BD6}" name="November511353" displayName="November511353" ref="B44:H50" totalsRowShown="0" headerRowDxfId="836" dataDxfId="835">
  <tableColumns count="7">
    <tableColumn id="1" xr3:uid="{7A034598-EC34-4FFE-BAF3-721F9ED2FE01}" name="SUN" dataDxfId="834"/>
    <tableColumn id="2" xr3:uid="{18BC6728-BC92-4B81-A4DD-974E4AC9BD76}" name="Mán" dataDxfId="833"/>
    <tableColumn id="3" xr3:uid="{00F88F21-B71F-4F5D-8C55-E1F506744BF6}" name="Þrið" dataDxfId="832"/>
    <tableColumn id="4" xr3:uid="{D16E0074-D4FC-4FA9-8517-9BA1D3EB6B4F}" name="Miðv" dataDxfId="831"/>
    <tableColumn id="5" xr3:uid="{49150796-A65D-4426-9FE4-C313EBF85A2A}" name="Fimmt" dataDxfId="830"/>
    <tableColumn id="6" xr3:uid="{367559BC-48FA-414E-91A0-008EB14153E7}" name="Föst" dataDxfId="829"/>
    <tableColumn id="7" xr3:uid="{BD8153CC-D471-4AF6-BE2B-90A890FFEF5A}" name="Laug" dataDxfId="828"/>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25ECA6F8-9D67-4DB6-86CD-4D232F92D281}" name="August611454" displayName="August611454" ref="I28:O34" totalsRowShown="0" headerRowDxfId="827" dataDxfId="826">
  <tableColumns count="7">
    <tableColumn id="1" xr3:uid="{C19CBFE4-66A9-4AF6-90F4-0D4A4DFC9284}" name="SUN" dataDxfId="825"/>
    <tableColumn id="2" xr3:uid="{C97DFC12-A1C7-4239-91AD-1D4F2C78551D}" name="Mán" dataDxfId="824"/>
    <tableColumn id="3" xr3:uid="{3D4BD267-F1AF-4802-A49D-EFD634F84E0D}" name="Þrið" dataDxfId="823"/>
    <tableColumn id="4" xr3:uid="{239EA603-4CEA-483C-A4AC-468D20F5600A}" name="Miðv" dataDxfId="822"/>
    <tableColumn id="5" xr3:uid="{4DF50E71-475E-4AC7-AC04-4370D47567CC}" name="Fimmt" dataDxfId="821"/>
    <tableColumn id="6" xr3:uid="{9E69F57A-24B4-4DA8-B3DE-85048EB7A30B}" name="Föst" dataDxfId="820"/>
    <tableColumn id="7" xr3:uid="{A352C8FE-0097-455C-B8EA-64A7AFC89B39}" name="Laug" dataDxfId="819"/>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ecember" displayName="December" ref="K49:Q55" totalsRowShown="0" headerRowDxfId="1061" dataDxfId="1060">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SUN" dataDxfId="1059"/>
    <tableColumn id="2" xr3:uid="{0B2EF454-81AB-4D52-AA3C-B690EE44D185}" name="Mán" dataDxfId="1058"/>
    <tableColumn id="3" xr3:uid="{330729B5-C644-4537-822D-A57AA2A6AFCB}" name="Þrið" dataDxfId="1057"/>
    <tableColumn id="4" xr3:uid="{B075B448-2CB0-4CF8-8793-E5F852FB6BF4}" name="Miðv" dataDxfId="1056"/>
    <tableColumn id="5" xr3:uid="{3DD95F2E-3155-449D-8E77-13FA75DB345D}" name="Fimmt" dataDxfId="1055"/>
    <tableColumn id="6" xr3:uid="{14159A6B-D249-4320-B25E-77E7CE8A7B70}" name="Föst" dataDxfId="1054"/>
    <tableColumn id="7" xr3:uid="{120B0F7F-66B4-43D6-A5A0-273402CB3A21}" name="Laug" dataDxfId="1053"/>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F64B4694-4E7B-4852-96E4-F2C41CA6E816}" name="July711555" displayName="July711555" ref="B28:H34" totalsRowShown="0" headerRowDxfId="818" dataDxfId="817">
  <tableColumns count="7">
    <tableColumn id="1" xr3:uid="{565D4E8A-4E4C-4B03-84C1-AE023B373247}" name="SUN" dataDxfId="816"/>
    <tableColumn id="2" xr3:uid="{512A5239-F620-4A3F-ACBB-FFA662D6E5C3}" name="Mán" dataDxfId="815"/>
    <tableColumn id="3" xr3:uid="{A29905CC-BC4A-4ED7-9FA6-4397305B8856}" name="Þrið" dataDxfId="814"/>
    <tableColumn id="4" xr3:uid="{BA252D4F-7B64-49A0-846A-FF6CC6AE002D}" name="Miðv" dataDxfId="813"/>
    <tableColumn id="5" xr3:uid="{5DAD6FAA-2AD4-4973-9D33-EADEAD27632B}" name="Fimmt" dataDxfId="812"/>
    <tableColumn id="6" xr3:uid="{3036FEAD-664D-45A8-AA26-5FA1AE48E3DF}" name="Föst" dataDxfId="811"/>
    <tableColumn id="7" xr3:uid="{85E63BF2-34C4-4919-849F-28E1CDF12158}" name="Laug" dataDxfId="810"/>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63FDF563-DF33-4B9A-83D0-081C05EF6CFD}" name="June811656" displayName="June811656" ref="I20:O26" totalsRowShown="0" headerRowDxfId="809" dataDxfId="808">
  <tableColumns count="7">
    <tableColumn id="1" xr3:uid="{60CD0DAA-BEC6-41AF-A7DB-02BC3CCE4512}" name="SUN" dataDxfId="807"/>
    <tableColumn id="2" xr3:uid="{24D726CD-CA27-4EE2-9500-EA7B5C33B2AD}" name="Mán" dataDxfId="806"/>
    <tableColumn id="3" xr3:uid="{91F43E61-0B3C-4776-BA06-A53B33974D06}" name="Þrið" dataDxfId="805"/>
    <tableColumn id="4" xr3:uid="{79482447-4D22-4547-A8EA-1EAAE7E2DA3B}" name="Miðv" dataDxfId="804"/>
    <tableColumn id="5" xr3:uid="{47976DF7-A07A-47D9-A3D1-777E2B2297D4}" name="Fimmt" dataDxfId="803"/>
    <tableColumn id="6" xr3:uid="{0C252FDD-4FBD-4874-A20C-3408E702BADF}" name="Föst" dataDxfId="802"/>
    <tableColumn id="7" xr3:uid="{C524A7F6-4839-476B-953B-5E82BF2C0533}" name="Laug" dataDxfId="801"/>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87CE21A6-66B8-4838-BA04-3FE49DB92EB7}" name="May_911757" displayName="May_911757" ref="B20:H26" totalsRowShown="0" headerRowDxfId="800" dataDxfId="799">
  <tableColumns count="7">
    <tableColumn id="1" xr3:uid="{CF4E6B79-1333-40CB-8F3A-CA6B92089483}" name="SUN" dataDxfId="798"/>
    <tableColumn id="2" xr3:uid="{D82BC7DE-E18E-448D-BC7D-12A01FF45334}" name="Mán" dataDxfId="797"/>
    <tableColumn id="3" xr3:uid="{C52D4B79-04A5-4143-A065-276D8F83055D}" name="Þrið" dataDxfId="796"/>
    <tableColumn id="4" xr3:uid="{550F22B7-063F-4848-9D88-4A70AB51DE12}" name="Miðv" dataDxfId="795"/>
    <tableColumn id="5" xr3:uid="{8B8BE86C-B8B5-4B54-9598-204C7DE12BAF}" name="Fimmt" dataDxfId="794"/>
    <tableColumn id="6" xr3:uid="{A81DF58E-D9EC-4324-A452-C5270138B20A}" name="Föst" dataDxfId="793"/>
    <tableColumn id="7" xr3:uid="{B4008999-3CCC-4249-A4D3-5EEBB25F53D6}" name="Laug" dataDxfId="792"/>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C7B2C1C7-12C8-4022-9321-7B9FC261D782}" name="March2211858" displayName="March2211858" ref="B12:H18" totalsRowShown="0" headerRowDxfId="791" dataDxfId="790">
  <tableColumns count="7">
    <tableColumn id="1" xr3:uid="{AD3817A9-0827-41CC-9FAE-2517AE49F54D}" name="SUN" dataDxfId="789"/>
    <tableColumn id="2" xr3:uid="{EE872B2D-B408-4E24-B679-3F2C4A0AE8F7}" name="Mán" dataDxfId="788"/>
    <tableColumn id="3" xr3:uid="{D7F0240A-1E5B-4E86-B53A-20D30D34C940}" name="Þrið" dataDxfId="787"/>
    <tableColumn id="4" xr3:uid="{2CD1C5FB-49A4-4680-9FC7-2501E38E3386}" name="Miðv" dataDxfId="786"/>
    <tableColumn id="5" xr3:uid="{D497C249-F870-4F32-8D16-A51EC5041CBD}" name="Fimmt" dataDxfId="785"/>
    <tableColumn id="6" xr3:uid="{7375D614-B498-4570-85C0-6F0DECD3554D}" name="Föst" dataDxfId="784"/>
    <tableColumn id="7" xr3:uid="{6E4EADD5-45B1-4189-A4FC-EB8622F5991A}" name="Laug" dataDxfId="783"/>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982D360F-A301-45C8-A110-F718E7AEDD94}" name="April2311959" displayName="April2311959" ref="I12:O18" totalsRowShown="0" headerRowDxfId="782" dataDxfId="781">
  <tableColumns count="7">
    <tableColumn id="1" xr3:uid="{0BDF7A19-B3D9-4443-B0AD-3C618210B5D9}" name="SUN" dataDxfId="780"/>
    <tableColumn id="2" xr3:uid="{0A8A6792-F200-44DC-8440-3CFDCB872F9B}" name="Mán" dataDxfId="779"/>
    <tableColumn id="3" xr3:uid="{65617275-FF49-4438-984B-670C9835B56A}" name="Þrið" dataDxfId="778"/>
    <tableColumn id="4" xr3:uid="{E36F9D4C-C21C-491A-A875-2D2908547BB5}" name="Miðv" dataDxfId="777"/>
    <tableColumn id="5" xr3:uid="{141F30BF-2453-4304-A98D-28582FA57824}" name="Fimmt" dataDxfId="776"/>
    <tableColumn id="6" xr3:uid="{AF505A58-7D2D-4DDF-AC1E-59466D72F938}" name="Föst" dataDxfId="775"/>
    <tableColumn id="7" xr3:uid="{3F152E4B-7AEF-49FA-8344-2DD13931CE66}" name="Laug" dataDxfId="774"/>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9D7F912E-27D9-4565-9818-C6432517755D}" name="February2412060" displayName="February2412060" ref="I4:O9" totalsRowShown="0" headerRowDxfId="773" dataDxfId="772">
  <tableColumns count="7">
    <tableColumn id="1" xr3:uid="{6734665E-0208-4F53-8B3F-9889F72E05D5}" name="SUN" dataDxfId="771"/>
    <tableColumn id="2" xr3:uid="{53615640-DC4A-40C4-8CD5-DEE8495FEC52}" name="Mán" dataDxfId="770"/>
    <tableColumn id="3" xr3:uid="{B48F0890-1FDC-43EB-A60C-919F6279E982}" name="Þrið" dataDxfId="769"/>
    <tableColumn id="4" xr3:uid="{E47EAB20-B064-49FC-855C-EF34C58CBE71}" name="Miðv" dataDxfId="768"/>
    <tableColumn id="5" xr3:uid="{933EE772-8C84-4F34-988F-C7F1E8FE9020}" name="Fimmt" dataDxfId="767"/>
    <tableColumn id="6" xr3:uid="{FF1ECFA1-0B65-4ED8-BF98-CC58EDD1741D}" name="Föst" dataDxfId="766"/>
    <tableColumn id="7" xr3:uid="{C015E947-D22B-4A8E-A2F5-BB198DD1E4C5}" name="Laug" dataDxfId="765"/>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D3A52F1D-EDA9-4473-9390-C3D2628D2F4A}" name="January2512161" displayName="January2512161" ref="B4:H10" totalsRowShown="0" headerRowDxfId="764" dataDxfId="763">
  <sortState xmlns:xlrd2="http://schemas.microsoft.com/office/spreadsheetml/2017/richdata2" ref="B5:H9">
    <sortCondition descending="1" ref="B4:B9"/>
  </sortState>
  <tableColumns count="7">
    <tableColumn id="1" xr3:uid="{2C657CDE-6C0B-4A62-B69B-D13DC465A974}" name="SUN" dataDxfId="762"/>
    <tableColumn id="2" xr3:uid="{E7A59776-3C90-4FAC-B6D9-3A3942D5532F}" name="Mán" dataDxfId="761"/>
    <tableColumn id="3" xr3:uid="{51EFF1BE-0C23-4188-AF9D-82FED9683C0F}" name="Þrið" dataDxfId="760"/>
    <tableColumn id="4" xr3:uid="{A230A2A8-18E8-4B9D-920F-3B8D02D77488}" name="Miðv" dataDxfId="759"/>
    <tableColumn id="5" xr3:uid="{3D06258B-5BB6-4D6B-AE0F-7CCC055D7005}" name="Fimmt" dataDxfId="758"/>
    <tableColumn id="6" xr3:uid="{D76370C2-85F6-4187-9A15-2D97E6922BB5}" name="Föst" dataDxfId="757"/>
    <tableColumn id="7" xr3:uid="{79EDAD54-0000-4234-9BED-09545B6B1017}" name="Laug" dataDxfId="756"/>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FF385A2B-8460-442A-867A-2FF4A8FEDDDA}" name="September21105086" displayName="September21105086" ref="B36:H42" totalsRowShown="0" headerRowDxfId="755" dataDxfId="97">
  <tableColumns count="7">
    <tableColumn id="1" xr3:uid="{46367F3A-1213-4573-8E49-84B7352A517A}" name="SUN" dataDxfId="104"/>
    <tableColumn id="2" xr3:uid="{65D5F2A0-A6A6-4DEC-AE8E-D291E56F0681}" name="Mán" dataDxfId="103"/>
    <tableColumn id="3" xr3:uid="{63633C6B-DF28-44C3-B1B9-DFFE2E3EF75B}" name="Þrið" dataDxfId="102"/>
    <tableColumn id="4" xr3:uid="{F62F8767-2948-48C2-A132-CB2CAB40A2D9}" name="Miðv" dataDxfId="101"/>
    <tableColumn id="5" xr3:uid="{8ACED2EE-5665-4D0C-96C3-AFB02F801D7B}" name="Fimmt" dataDxfId="100"/>
    <tableColumn id="6" xr3:uid="{44375155-9EBC-4EFD-9622-A00AF2B131A8}" name="Föst" dataDxfId="99"/>
    <tableColumn id="7" xr3:uid="{57019F94-6415-4E32-A734-41A9B10AFC36}" name="Laug" dataDxfId="98"/>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4C5D5732-1372-43E3-828C-50DC73C6BB3E}" name="October31115187" displayName="October31115187" ref="I36:O42" totalsRowShown="0" headerRowDxfId="113" dataDxfId="89">
  <tableColumns count="7">
    <tableColumn id="1" xr3:uid="{A2ABE37A-7C43-4886-B822-C794C7AAAC45}" name="SUN" dataDxfId="96"/>
    <tableColumn id="2" xr3:uid="{D64788B9-377E-4108-B96E-B7707C0987A6}" name="Mán" dataDxfId="95"/>
    <tableColumn id="3" xr3:uid="{E1808E4C-4EAB-427D-826D-BA9CD7AD78F5}" name="Þrið" dataDxfId="94"/>
    <tableColumn id="4" xr3:uid="{DEBD2804-B72B-4193-8FB8-F02ECF249BA6}" name="Miðv" dataDxfId="93"/>
    <tableColumn id="5" xr3:uid="{7B5FE022-CD18-4CF6-A082-2C5883694171}" name="Fimmt" dataDxfId="92"/>
    <tableColumn id="6" xr3:uid="{909CBB2B-2F83-4026-9043-AAA588A0346F}" name="Föst" dataDxfId="91"/>
    <tableColumn id="7" xr3:uid="{5233A20E-5129-4BF0-9B34-D5DB6A13F241}" name="Laug" dataDxfId="9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A135625D-989C-4443-9C98-72BF895B3BFF}" name="December41125288" displayName="December41125288" ref="I44:O50" totalsRowShown="0" headerRowDxfId="81" dataDxfId="80">
  <tableColumns count="7">
    <tableColumn id="1" xr3:uid="{2E009AF1-276F-465E-87F0-2E9C4ECD0E67}" name="SUN" dataDxfId="88"/>
    <tableColumn id="2" xr3:uid="{FCECC39C-73E1-482C-A2C9-FCCF197050AD}" name="Mán" dataDxfId="87"/>
    <tableColumn id="3" xr3:uid="{55E2F3DE-5743-4F8C-9937-98017CBA905D}" name="Þrið" dataDxfId="86"/>
    <tableColumn id="4" xr3:uid="{8A4047E8-E48E-4DF8-9BF9-BC38502A7174}" name="Miðv" dataDxfId="85"/>
    <tableColumn id="5" xr3:uid="{F8A084A6-1CB1-4453-A905-A0187AA76544}" name="Fimmt" dataDxfId="84"/>
    <tableColumn id="6" xr3:uid="{69710ACE-53B9-4932-B475-2303852A1CF5}" name="Föst" dataDxfId="83"/>
    <tableColumn id="7" xr3:uid="{31050D2D-238C-42BE-A07B-7AAF415E3F40}" name="Laug" dataDxfId="82"/>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ember" displayName="November" ref="C49:I55" totalsRowShown="0" headerRowDxfId="1052" dataDxfId="1051">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SUN" dataDxfId="1050"/>
    <tableColumn id="2" xr3:uid="{1938D43D-8FD5-4C3A-BBDE-168F7D05611A}" name="Mán" dataDxfId="1049"/>
    <tableColumn id="3" xr3:uid="{4842CF04-FF41-4DB4-969F-4FF7FB3902A6}" name="Þrið" dataDxfId="1048"/>
    <tableColumn id="4" xr3:uid="{E599A265-8BBA-452F-8721-124F4941D44A}" name="Miðv" dataDxfId="1047"/>
    <tableColumn id="5" xr3:uid="{503B45A2-4B8C-40CA-A557-BE247E21EBE0}" name="Fimmt" dataDxfId="1046"/>
    <tableColumn id="6" xr3:uid="{11596C05-FA11-4530-A6EA-61D3235356BC}" name="Föst" dataDxfId="1045"/>
    <tableColumn id="7" xr3:uid="{0AEE3C18-6495-4572-AF73-82B176FF576D}" name="Laug" dataDxfId="1044"/>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DAB42033-FF09-4B4D-9EEB-16B64EFDF1A1}" name="November51135389" displayName="November51135389" ref="B44:H50" totalsRowShown="0" headerRowDxfId="72" dataDxfId="71">
  <tableColumns count="7">
    <tableColumn id="1" xr3:uid="{373CEF39-B339-4C1C-ADCA-2E6575838D79}" name="SUN" dataDxfId="79"/>
    <tableColumn id="2" xr3:uid="{2BF42BD6-0B27-4045-AE91-78224D64D7DC}" name="Mán" dataDxfId="78"/>
    <tableColumn id="3" xr3:uid="{AF19EAC3-77C7-4D82-96FA-82F13301F272}" name="Þrið" dataDxfId="77"/>
    <tableColumn id="4" xr3:uid="{BC8F5E70-1A84-4376-B6C7-72CE9D4A5C9F}" name="Miðv" dataDxfId="76"/>
    <tableColumn id="5" xr3:uid="{8A6F5D05-B0FB-4C03-BF13-F62586D22B62}" name="Fimmt" dataDxfId="75"/>
    <tableColumn id="6" xr3:uid="{9295F69A-F00E-4BB1-8E91-316F9F87A773}" name="Föst" dataDxfId="74"/>
    <tableColumn id="7" xr3:uid="{2C5ABD65-4909-410E-9794-83F063C48A33}" name="Laug" dataDxfId="73"/>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7B7F662F-8E01-4C44-83D6-7E3C29CB37F4}" name="August61145490" displayName="August61145490" ref="I28:O34" totalsRowShown="0" headerRowDxfId="754" dataDxfId="105">
  <tableColumns count="7">
    <tableColumn id="1" xr3:uid="{657ADE4C-F8DB-4AA2-B3CE-3D4611333C42}" name="SUN" dataDxfId="112"/>
    <tableColumn id="2" xr3:uid="{10B7C0E7-4B49-4788-B899-9318A4C9F3B2}" name="Mán" dataDxfId="111"/>
    <tableColumn id="3" xr3:uid="{55B7217E-7E2E-4D64-8898-C7A2E9ABD465}" name="Þrið" dataDxfId="110"/>
    <tableColumn id="4" xr3:uid="{A3B6A9E6-BE53-4BE9-84CD-B04A0F428A24}" name="Miðv" dataDxfId="109"/>
    <tableColumn id="5" xr3:uid="{406803B8-8CB8-4705-9780-984B94D8B7C2}" name="Fimmt" dataDxfId="108"/>
    <tableColumn id="6" xr3:uid="{D5963FE6-2DA0-4763-AAF1-2548FEFE5986}" name="Föst" dataDxfId="107"/>
    <tableColumn id="7" xr3:uid="{CE63507D-3094-47B7-8F3D-AD4433073130}" name="Laug" dataDxfId="106"/>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7C4659A1-63D6-4045-A50D-5DDCCA53CF53}" name="July71155591" displayName="July71155591" ref="B28:H34" totalsRowShown="0" headerRowDxfId="753" dataDxfId="752">
  <tableColumns count="7">
    <tableColumn id="1" xr3:uid="{1873F972-AD40-4914-879E-4CA41E64C05C}" name="SUN" dataDxfId="751"/>
    <tableColumn id="2" xr3:uid="{6BCD4B45-B6FE-482D-A774-FC4E77093DD4}" name="Mán" dataDxfId="750"/>
    <tableColumn id="3" xr3:uid="{9138A4FD-4ADE-415A-ACE9-56633A6AC60D}" name="Þrið" dataDxfId="749"/>
    <tableColumn id="4" xr3:uid="{59707E33-3CB8-4E03-B32C-73767BC8104D}" name="Miðv" dataDxfId="748"/>
    <tableColumn id="5" xr3:uid="{C40A6DA7-3DE5-48C2-AFB0-238ECB7D7E59}" name="Fimmt" dataDxfId="747"/>
    <tableColumn id="6" xr3:uid="{28F3C27D-7DF9-4D85-AA99-284AF85BB7A5}" name="Föst" dataDxfId="746"/>
    <tableColumn id="7" xr3:uid="{540D9E01-6690-43F6-8094-8B9DC91FD592}" name="Laug" dataDxfId="745"/>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AC4C7022-9EC4-41A2-BCE2-9786F5BC8BCA}" name="June81165692" displayName="June81165692" ref="I20:O26" totalsRowShown="0" headerRowDxfId="744" dataDxfId="743">
  <tableColumns count="7">
    <tableColumn id="1" xr3:uid="{181494D0-9F2E-46C9-B2D0-8AB5B4C478A4}" name="SUN" dataDxfId="742"/>
    <tableColumn id="2" xr3:uid="{0DA9B9FF-E423-4AB6-9A1F-3B5F9370B7B9}" name="Mán" dataDxfId="741"/>
    <tableColumn id="3" xr3:uid="{26F2282B-3271-452C-88B3-CF849D86699E}" name="Þrið" dataDxfId="740"/>
    <tableColumn id="4" xr3:uid="{50F8B08F-042C-4CF2-8E2F-291AE4B75D6C}" name="Miðv" dataDxfId="739"/>
    <tableColumn id="5" xr3:uid="{442C61F9-E583-4471-B1F0-03D7D4574DBB}" name="Fimmt" dataDxfId="738"/>
    <tableColumn id="6" xr3:uid="{52951093-D769-4740-9863-8C93ED36852C}" name="Föst" dataDxfId="737"/>
    <tableColumn id="7" xr3:uid="{E6C13C39-4C8B-49B1-889B-61C9E6833677}" name="Laug" dataDxfId="736"/>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E349E0C5-8A58-4103-BDDC-BB993BFA402D}" name="May_91175793" displayName="May_91175793" ref="B20:H26" totalsRowShown="0" headerRowDxfId="735" dataDxfId="734">
  <tableColumns count="7">
    <tableColumn id="1" xr3:uid="{A44319B9-83E9-4B12-A4CB-80B6060DACCB}" name="SUN" dataDxfId="733"/>
    <tableColumn id="2" xr3:uid="{0CA3F0E9-8CD3-49E8-8D68-0059D56C0A46}" name="Mán" dataDxfId="732"/>
    <tableColumn id="3" xr3:uid="{7CB9E0BF-2EFF-4541-B0B9-B98EA4F8D529}" name="Þrið" dataDxfId="731"/>
    <tableColumn id="4" xr3:uid="{E0585A76-A678-478B-9680-D3109D98FA63}" name="Miðv" dataDxfId="730"/>
    <tableColumn id="5" xr3:uid="{4704C8D3-DC08-456F-B2D1-0D5D64C5E15E}" name="Fimmt" dataDxfId="729"/>
    <tableColumn id="6" xr3:uid="{D765D05E-FB57-4561-BE7B-566B32FD8EE1}" name="Föst" dataDxfId="728"/>
    <tableColumn id="7" xr3:uid="{AFD7411D-E1FC-4930-9D19-6A266A9A4840}" name="Laug" dataDxfId="727"/>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B90B42DA-D767-4E6D-8E5E-8C0E0A1DD61F}" name="March221185894" displayName="March221185894" ref="B12:H18" totalsRowShown="0" headerRowDxfId="726" dataDxfId="725">
  <tableColumns count="7">
    <tableColumn id="1" xr3:uid="{E87F8F24-98C3-46C0-9E18-01C390D9E14A}" name="SUN" dataDxfId="724"/>
    <tableColumn id="2" xr3:uid="{270C2F13-3377-41EF-8636-511C128BE535}" name="Mán" dataDxfId="723"/>
    <tableColumn id="3" xr3:uid="{FEC6B0F5-DDBD-4AFB-BA9B-92D5089A7943}" name="Þrið" dataDxfId="722"/>
    <tableColumn id="4" xr3:uid="{D047E8B6-ADE5-401B-ABA4-49D628624FAF}" name="Miðv" dataDxfId="721"/>
    <tableColumn id="5" xr3:uid="{4EF66FAC-FEAD-4715-BE2A-409E74BFD219}" name="Fimmt" dataDxfId="720"/>
    <tableColumn id="6" xr3:uid="{5B4EEB06-11EB-4050-A585-3BA62674C659}" name="Föst" dataDxfId="719"/>
    <tableColumn id="7" xr3:uid="{4600006D-E941-48EB-B5AA-91FA463D1C20}" name="Laug" dataDxfId="718"/>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5B94824A-717D-4242-8766-70EFA5F17452}" name="April231195995" displayName="April231195995" ref="I12:O18" totalsRowShown="0" headerRowDxfId="717" dataDxfId="716">
  <tableColumns count="7">
    <tableColumn id="1" xr3:uid="{ACE11D2F-E53C-4BAF-BC49-F4AEB6B0DC23}" name="SUN" dataDxfId="715"/>
    <tableColumn id="2" xr3:uid="{E8B0BE25-4EC9-4CCD-9480-CD6A2A2BDE36}" name="Mán" dataDxfId="714"/>
    <tableColumn id="3" xr3:uid="{B531DDAE-414C-4F6C-A30C-F83135A7E966}" name="Þrið" dataDxfId="713"/>
    <tableColumn id="4" xr3:uid="{601F5E43-6728-479A-B419-09851CC2F859}" name="Miðv" dataDxfId="712"/>
    <tableColumn id="5" xr3:uid="{E6632E3E-F3ED-44CD-BFF7-557B72C27CB2}" name="Fimmt" dataDxfId="711"/>
    <tableColumn id="6" xr3:uid="{8BAD14A8-E99B-4212-9D74-D53555AEE0D5}" name="Föst" dataDxfId="710"/>
    <tableColumn id="7" xr3:uid="{7EB2AA1D-784C-43D1-8554-D2E041121CCE}" name="Laug" dataDxfId="709"/>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A3F197E1-5E18-4264-96CA-46AAFE94E8B9}" name="February241206096" displayName="February241206096" ref="I4:O9" totalsRowShown="0" headerRowDxfId="708" dataDxfId="707">
  <tableColumns count="7">
    <tableColumn id="1" xr3:uid="{053A8681-62BE-4710-90E2-7269D422C6EA}" name="SUN" dataDxfId="706"/>
    <tableColumn id="2" xr3:uid="{35309A10-FD36-4E60-878E-C25EE787DF99}" name="Mán" dataDxfId="705"/>
    <tableColumn id="3" xr3:uid="{ACEEEBC8-5A84-4747-A4B1-14EF40BF1B44}" name="Þrið" dataDxfId="704"/>
    <tableColumn id="4" xr3:uid="{C01CFFBC-F709-41E9-A4BD-07F855129079}" name="Miðv" dataDxfId="703"/>
    <tableColumn id="5" xr3:uid="{97AE366F-B9D1-4A07-9EF6-7185D349388A}" name="Fimmt" dataDxfId="702"/>
    <tableColumn id="6" xr3:uid="{B3913753-69DC-46C9-A61F-3CD549644E48}" name="Föst" dataDxfId="701"/>
    <tableColumn id="7" xr3:uid="{C73BB1C2-3600-44DC-8BF4-4C01111C7439}" name="Laug" dataDxfId="700"/>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791D3A86-B4E8-4F4A-A1BD-1E67CE63AC3A}" name="January251216197" displayName="January251216197" ref="B4:H10" totalsRowShown="0" headerRowDxfId="699" dataDxfId="698">
  <sortState xmlns:xlrd2="http://schemas.microsoft.com/office/spreadsheetml/2017/richdata2" ref="B5:H9">
    <sortCondition descending="1" ref="B4:B9"/>
  </sortState>
  <tableColumns count="7">
    <tableColumn id="1" xr3:uid="{14D77ADB-A093-4B74-AD61-8C928DFE1E94}" name="SUN" dataDxfId="697"/>
    <tableColumn id="2" xr3:uid="{61C548FA-0313-48AB-9DA8-AF605E261B97}" name="Mán" dataDxfId="696"/>
    <tableColumn id="3" xr3:uid="{AE644186-3973-4332-9CAC-8E59F1D5AD6F}" name="Þrið" dataDxfId="695"/>
    <tableColumn id="4" xr3:uid="{8E0D92A6-93F1-4612-B8EE-F8813A3DE62E}" name="Miðv" dataDxfId="694"/>
    <tableColumn id="5" xr3:uid="{EC07487D-FBA8-4296-80A5-BDD005A08358}" name="Fimmt" dataDxfId="693"/>
    <tableColumn id="6" xr3:uid="{4AD04A31-0A68-42F3-A8F5-8C3DF4D2AC8A}" name="Föst" dataDxfId="692"/>
    <tableColumn id="7" xr3:uid="{6D58D6E3-73DC-4B10-97CF-A8714FB50EB6}" name="Laug" dataDxfId="691"/>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9" xr:uid="{EF52A35D-95D2-42C6-A394-18AE6AC37056}" name="September21105086230" displayName="September21105086230" ref="B36:H42" totalsRowShown="0" headerRowDxfId="690" dataDxfId="689">
  <tableColumns count="7">
    <tableColumn id="1" xr3:uid="{33ADA2D0-E22D-4FFF-915A-60245B3E4A87}" name="SUN" dataDxfId="688"/>
    <tableColumn id="2" xr3:uid="{19A55E02-25EE-4CC4-AC9B-31142A7C3CD7}" name="Mán" dataDxfId="687"/>
    <tableColumn id="3" xr3:uid="{179035F6-3EA5-49DA-A958-32BECA7FC1B3}" name="Þrið" dataDxfId="686"/>
    <tableColumn id="4" xr3:uid="{1829D30B-8DA8-4E8F-96D3-B40292922A5E}" name="Miðv" dataDxfId="685"/>
    <tableColumn id="5" xr3:uid="{06B31D5A-F23D-4866-A66A-A82017C5EB4C}" name="Fimmt" dataDxfId="684"/>
    <tableColumn id="6" xr3:uid="{78D35C82-7DC8-4E2B-BA49-AF9B74AD2564}" name="Föst" dataDxfId="683"/>
    <tableColumn id="7" xr3:uid="{D66F5770-33B4-4B5E-AE05-C28001E2A0DD}" name="Laug" dataDxfId="682"/>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ugust" displayName="August" ref="K31:Q37" totalsRowShown="0" headerRowDxfId="1043" dataDxfId="1042">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SUN" dataDxfId="1041"/>
    <tableColumn id="2" xr3:uid="{2ADFD18E-73CF-40C6-9E7E-AC4C740BC59D}" name="Mán" dataDxfId="1040"/>
    <tableColumn id="3" xr3:uid="{BBC74DA7-83A6-4D91-BF4B-5F328BDDADC6}" name="Þrið" dataDxfId="1039"/>
    <tableColumn id="4" xr3:uid="{8C330E47-2E4D-412E-815A-0394E6AE9382}" name="Miðv" dataDxfId="1038"/>
    <tableColumn id="5" xr3:uid="{7DE51A02-5E8E-45A2-8DAD-8BCA97881B5B}" name="Fimmt" dataDxfId="1037"/>
    <tableColumn id="6" xr3:uid="{F1DBB649-6704-4D40-9CEA-DF15F983A06C}" name="Föst" dataDxfId="1036"/>
    <tableColumn id="7" xr3:uid="{51A41C29-8B84-44D3-9FBF-8CFD330AE630}" name="Laug" dataDxfId="1035"/>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0" xr:uid="{96B331B1-9234-4692-8F50-143121A58DB8}" name="October31115187231" displayName="October31115187231" ref="I36:O42" totalsRowShown="0" headerRowDxfId="681" dataDxfId="680">
  <tableColumns count="7">
    <tableColumn id="1" xr3:uid="{DBB61889-687A-4D6E-BFBD-6FC3ABC378DD}" name="SUN" dataDxfId="679"/>
    <tableColumn id="2" xr3:uid="{D810224B-5CB7-4EC8-AA05-BD39490CC48D}" name="Mán" dataDxfId="678"/>
    <tableColumn id="3" xr3:uid="{B45B668F-F73D-45D8-ACFD-87905D3AA505}" name="Þrið" dataDxfId="677"/>
    <tableColumn id="4" xr3:uid="{AC76D743-907A-4C42-96D5-C378768E8A28}" name="Miðv" dataDxfId="676"/>
    <tableColumn id="5" xr3:uid="{130589AC-8623-45C9-A34F-DE79ED6132D9}" name="Fimmt" dataDxfId="675"/>
    <tableColumn id="6" xr3:uid="{17F24596-9DEF-4F53-A941-67F16C702736}" name="Föst" dataDxfId="674"/>
    <tableColumn id="7" xr3:uid="{E8692B1C-570D-4263-8905-95D8138F575A}" name="Laug" dataDxfId="673"/>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1" xr:uid="{0F1D2A13-7F00-4816-9266-2610A10AF84E}" name="December41125288232" displayName="December41125288232" ref="I44:O50" totalsRowShown="0" headerRowDxfId="672" dataDxfId="671">
  <tableColumns count="7">
    <tableColumn id="1" xr3:uid="{F3244892-5A97-4184-AB9D-9C40A9C09710}" name="SUN" dataDxfId="670"/>
    <tableColumn id="2" xr3:uid="{0ECA9E74-23B2-4D2C-AC78-A7DAAF91F0EF}" name="Mán" dataDxfId="669"/>
    <tableColumn id="3" xr3:uid="{B850E687-4826-46D7-B679-4334B5C27FE9}" name="Þrið" dataDxfId="668"/>
    <tableColumn id="4" xr3:uid="{2F0D0061-73B0-4D84-9619-31ED823A016E}" name="Miðv" dataDxfId="667"/>
    <tableColumn id="5" xr3:uid="{22E47DAA-07C0-40DB-8748-3210918BAFBB}" name="Fimmt" dataDxfId="666"/>
    <tableColumn id="6" xr3:uid="{0C3DC2A3-EAF4-45FD-AE3A-8CB7537B912C}" name="Föst" dataDxfId="665"/>
    <tableColumn id="7" xr3:uid="{CFE9F84F-CC60-4326-89DB-6B95F9232C5F}" name="Laug" dataDxfId="664"/>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E072670C-0AE4-4334-9250-21DA9FD7DEA5}" name="November51135389233" displayName="November51135389233" ref="B44:H50" totalsRowShown="0" headerRowDxfId="663" dataDxfId="662">
  <tableColumns count="7">
    <tableColumn id="1" xr3:uid="{67FD09BE-E891-4B4D-A424-7B9C8DF567E0}" name="SUN" dataDxfId="661"/>
    <tableColumn id="2" xr3:uid="{F0995F6F-1360-476E-B8B1-C9B98A38DE58}" name="Mán" dataDxfId="660"/>
    <tableColumn id="3" xr3:uid="{9AB88EFA-6B7E-423C-B932-0B23C0C45B4E}" name="Þrið" dataDxfId="659"/>
    <tableColumn id="4" xr3:uid="{6E2BBFFE-7E02-4B22-9427-7AB47AF220B3}" name="Miðv" dataDxfId="658"/>
    <tableColumn id="5" xr3:uid="{AE0AAE77-FFF8-45DB-B8C9-E2B1AA098B50}" name="Fimmt" dataDxfId="657"/>
    <tableColumn id="6" xr3:uid="{3F3B8849-7B01-4978-9A77-22BB94C53CBA}" name="Föst" dataDxfId="656"/>
    <tableColumn id="7" xr3:uid="{B35675E1-C485-4170-B674-4ECF2D33D401}" name="Laug" dataDxfId="655"/>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3" xr:uid="{37F3C4DC-035A-453C-9BD3-127B878D8137}" name="August61145490234" displayName="August61145490234" ref="I28:O34" totalsRowShown="0" headerRowDxfId="654" dataDxfId="653">
  <tableColumns count="7">
    <tableColumn id="1" xr3:uid="{295958AE-6534-43C8-A2B1-E87E3BDF0D2F}" name="SUN" dataDxfId="652"/>
    <tableColumn id="2" xr3:uid="{EEB22B54-3ECD-4EEE-B927-5DCBA1882137}" name="Mán" dataDxfId="651"/>
    <tableColumn id="3" xr3:uid="{A38B5ECF-5D8D-46EB-8892-8DE95C4E97A5}" name="Þrið" dataDxfId="650"/>
    <tableColumn id="4" xr3:uid="{C3E73C6C-B2CC-4A03-AD3D-617304D34CFE}" name="Miðv" dataDxfId="649"/>
    <tableColumn id="5" xr3:uid="{81202636-ED24-43E9-B177-FFC38202FA66}" name="Fimmt" dataDxfId="648"/>
    <tableColumn id="6" xr3:uid="{3E789C2D-224C-408F-91A1-7F4EAAAA34EA}" name="Föst" dataDxfId="647"/>
    <tableColumn id="7" xr3:uid="{DCF3CB0B-BBFF-48AC-BB4E-2CB84777202F}" name="Laug" dataDxfId="646"/>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4" xr:uid="{C93D24FF-FB9A-441E-B82B-0ACA86C28250}" name="July71155591235" displayName="July71155591235" ref="B28:H34" totalsRowShown="0" headerRowDxfId="645" dataDxfId="644">
  <tableColumns count="7">
    <tableColumn id="1" xr3:uid="{B67CC518-1C07-4509-8B9E-B569FE50335B}" name="SUN" dataDxfId="643"/>
    <tableColumn id="2" xr3:uid="{240E3A99-EE5F-47A1-9DEE-DD6DA86236E9}" name="Mán" dataDxfId="642"/>
    <tableColumn id="3" xr3:uid="{FDE183C9-0090-41CC-8EE3-126E438D35DF}" name="Þrið" dataDxfId="641"/>
    <tableColumn id="4" xr3:uid="{C0708935-95C0-460C-8951-C99AC3D2220F}" name="Miðv" dataDxfId="640"/>
    <tableColumn id="5" xr3:uid="{2A9D14D9-8C14-4643-B9FF-F80CCCD89F5F}" name="Fimmt" dataDxfId="639"/>
    <tableColumn id="6" xr3:uid="{81C693A5-F1BC-42C5-A3AB-12DDD7F83DA0}" name="Föst" dataDxfId="638"/>
    <tableColumn id="7" xr3:uid="{115E1D6A-0CF9-45D1-89B5-36FB5C872197}" name="Laug" dataDxfId="637"/>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5" xr:uid="{BC956D21-32F2-4DE6-80A2-C3B10B01B16D}" name="June81165692236" displayName="June81165692236" ref="I20:O26" totalsRowShown="0" headerRowDxfId="636" dataDxfId="635">
  <tableColumns count="7">
    <tableColumn id="1" xr3:uid="{DA351FE4-3EE5-4DEB-841B-772C580CC22D}" name="SUN" dataDxfId="634"/>
    <tableColumn id="2" xr3:uid="{09B13ACE-C0D2-42D1-8491-F8AC7029AB57}" name="Mán" dataDxfId="633"/>
    <tableColumn id="3" xr3:uid="{A2431E7F-E321-484A-BAF7-E18E8D310B95}" name="Þrið" dataDxfId="632"/>
    <tableColumn id="4" xr3:uid="{2A02600D-6EDB-4E12-814A-789EA4756CDE}" name="Miðv" dataDxfId="631"/>
    <tableColumn id="5" xr3:uid="{B59C517E-6191-4802-BEEB-03C461094324}" name="Fimmt" dataDxfId="630"/>
    <tableColumn id="6" xr3:uid="{96D6B95C-F882-4DD8-AC6B-6A4329BE8CA9}" name="Föst" dataDxfId="629"/>
    <tableColumn id="7" xr3:uid="{B2868CCC-A2F2-4043-8C36-CEFB42B1E42C}" name="Laug" dataDxfId="628"/>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6" xr:uid="{C72FD6A5-9846-47C9-9EDD-BDBACBB7AB82}" name="May_91175793237" displayName="May_91175793237" ref="B20:H26" totalsRowShown="0" headerRowDxfId="627" dataDxfId="626">
  <tableColumns count="7">
    <tableColumn id="1" xr3:uid="{885BB8DE-ABE4-465A-9BA8-BE14DBE570C5}" name="SUN" dataDxfId="625"/>
    <tableColumn id="2" xr3:uid="{57F5C01A-F5DF-40C4-8BF6-8BE4ED017961}" name="Mán" dataDxfId="624"/>
    <tableColumn id="3" xr3:uid="{06E9CA36-1C36-4220-B0AC-301F6605E6CA}" name="Þrið" dataDxfId="623"/>
    <tableColumn id="4" xr3:uid="{63560797-8352-42A5-A010-FE3BEEAEEEF9}" name="Miðv" dataDxfId="622"/>
    <tableColumn id="5" xr3:uid="{33938393-4B60-4F4B-BEC9-1CF93222CB11}" name="Fimmt" dataDxfId="621"/>
    <tableColumn id="6" xr3:uid="{8B3D4B79-52EE-4A6B-A3C1-529B1AB93785}" name="Föst" dataDxfId="620"/>
    <tableColumn id="7" xr3:uid="{02815977-A28E-43D9-8E26-910977A5F22A}" name="Laug" dataDxfId="619"/>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97DED07B-9D5C-49B5-880C-6F9353B0CE13}" name="March221185894238" displayName="March221185894238" ref="B12:H18" totalsRowShown="0" headerRowDxfId="618" dataDxfId="617">
  <tableColumns count="7">
    <tableColumn id="1" xr3:uid="{054004D5-B5D5-477A-8EEA-512B306BBDC0}" name="SUN" dataDxfId="616"/>
    <tableColumn id="2" xr3:uid="{081EC3E4-7DEC-40FA-A6CC-E3223C503B82}" name="Mán" dataDxfId="615"/>
    <tableColumn id="3" xr3:uid="{2EBA52CF-21E9-48B3-B4A8-53B8B08D0C6A}" name="Þrið" dataDxfId="614"/>
    <tableColumn id="4" xr3:uid="{B0B582FB-DF38-4F4E-A2B4-B4CD5311543D}" name="Miðv" dataDxfId="613"/>
    <tableColumn id="5" xr3:uid="{D59124FF-376F-4E27-B9CB-2C0CEC37546B}" name="Fimmt" dataDxfId="612"/>
    <tableColumn id="6" xr3:uid="{A13AC607-6D2C-47D3-AAC4-4D21C058AAAB}" name="Föst" dataDxfId="611"/>
    <tableColumn id="7" xr3:uid="{3A1DD72A-23AB-48A7-9674-0083DA786377}" name="Laug" dataDxfId="610"/>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4A4B78CE-3BBC-4204-AEE5-400128723266}" name="April231195995239" displayName="April231195995239" ref="I12:O18" totalsRowShown="0" headerRowDxfId="609" dataDxfId="608">
  <tableColumns count="7">
    <tableColumn id="1" xr3:uid="{11D8A300-AD87-44BF-BE90-953E2DD5FF6A}" name="SUN" dataDxfId="607"/>
    <tableColumn id="2" xr3:uid="{F2D93472-99D4-42D7-915F-22E503717619}" name="Mán" dataDxfId="606"/>
    <tableColumn id="3" xr3:uid="{2194A176-5C70-409B-9290-7A3342087DCA}" name="Þrið" dataDxfId="605"/>
    <tableColumn id="4" xr3:uid="{0E08FF15-6EA5-4753-BEE7-7492EB494E18}" name="Miðv" dataDxfId="604"/>
    <tableColumn id="5" xr3:uid="{1CE7EB70-755B-411E-A972-07ED7C6C2C55}" name="Fimmt" dataDxfId="603"/>
    <tableColumn id="6" xr3:uid="{35D0647A-E69A-4A9E-9ED6-D7DCB2E5AA1C}" name="Föst" dataDxfId="602"/>
    <tableColumn id="7" xr3:uid="{F0E8FDA0-AEF2-4E6A-8B99-B2E186535616}" name="Laug" dataDxfId="601"/>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EC20262A-5F71-4E44-B807-F5879FF3F22E}" name="February241206096240" displayName="February241206096240" ref="I4:O9" totalsRowShown="0" headerRowDxfId="600" dataDxfId="599">
  <tableColumns count="7">
    <tableColumn id="1" xr3:uid="{CBC5ED4A-5CF0-4A15-BA98-629BEC82F365}" name="SUN" dataDxfId="598"/>
    <tableColumn id="2" xr3:uid="{9F36BBC4-03E2-4AD8-B398-5AA41162AC2A}" name="Mán" dataDxfId="597"/>
    <tableColumn id="3" xr3:uid="{9EC383B8-398A-4A16-8607-42946732A337}" name="Þrið" dataDxfId="596"/>
    <tableColumn id="4" xr3:uid="{4655CC50-F9DE-4BA4-A2CF-2AD64B6918D5}" name="Miðv" dataDxfId="595"/>
    <tableColumn id="5" xr3:uid="{E8C00372-FD1D-4574-88A8-CDCEE0EF168D}" name="Fimmt" dataDxfId="594"/>
    <tableColumn id="6" xr3:uid="{3CA1C0F2-C407-4C0E-B99D-C62EEF916F1A}" name="Föst" dataDxfId="593"/>
    <tableColumn id="7" xr3:uid="{35162A39-6D38-4105-858F-BAC20EAEDD7D}" name="Laug" dataDxfId="592"/>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ly" displayName="July" ref="C31:I37" totalsRowShown="0" headerRowDxfId="1034" dataDxfId="1033">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SUN" dataDxfId="1032"/>
    <tableColumn id="2" xr3:uid="{568E5AFD-291F-45CA-83FA-D2B689223DA6}" name="Mán" dataDxfId="1031"/>
    <tableColumn id="3" xr3:uid="{C8C03194-1D08-49BA-A13F-C8057F21DCFD}" name="Þrið" dataDxfId="1030"/>
    <tableColumn id="4" xr3:uid="{FA9F7A80-5142-4B66-A4DB-DD0C92AD12F8}" name="Miðv" dataDxfId="1029"/>
    <tableColumn id="5" xr3:uid="{B161F7ED-ED60-4234-A636-5B7151552BEE}" name="Fimmt" dataDxfId="1028"/>
    <tableColumn id="6" xr3:uid="{B35D3CFE-C366-4BB1-8DB2-4AA956526C0F}" name="Föst" dataDxfId="1027"/>
    <tableColumn id="7" xr3:uid="{AE059A51-FD33-4417-8D42-3C2CFA91888E}" name="Laug" dataDxfId="1026"/>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A28DB522-ECF1-4991-92BB-DE0071DDFBC0}" name="January251216197241" displayName="January251216197241" ref="B4:H10" totalsRowShown="0" headerRowDxfId="591" dataDxfId="590">
  <sortState xmlns:xlrd2="http://schemas.microsoft.com/office/spreadsheetml/2017/richdata2" ref="B5:H9">
    <sortCondition descending="1" ref="B4:B9"/>
  </sortState>
  <tableColumns count="7">
    <tableColumn id="1" xr3:uid="{093E9B0A-B40F-4F37-B77B-41695C42D943}" name="SUN" dataDxfId="589"/>
    <tableColumn id="2" xr3:uid="{4FA0240E-3640-4125-B364-5DBF7E92F189}" name="Mán" dataDxfId="588"/>
    <tableColumn id="3" xr3:uid="{1F3BDB7B-B6E9-46F7-BB71-B984C0DF917D}" name="Þrið" dataDxfId="587"/>
    <tableColumn id="4" xr3:uid="{5A7E1AC9-CE57-445A-930C-97114070159B}" name="Miðv" dataDxfId="586"/>
    <tableColumn id="5" xr3:uid="{5107EDD7-5589-4297-BA9A-FC5D725AE42F}" name="Fimmt" dataDxfId="585"/>
    <tableColumn id="6" xr3:uid="{F6A7C004-8B1F-4F9C-B610-474FA8C974AA}" name="Föst" dataDxfId="584"/>
    <tableColumn id="7" xr3:uid="{DD7FAF85-D66C-4160-BB49-3234E8D890C9}" name="Laug" dataDxfId="583"/>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95990F1B-10C3-43F8-B0EB-7F32DD917B4C}" name="September21105086230254" displayName="September21105086230254" ref="B36:H42" totalsRowShown="0" headerRowDxfId="19" dataDxfId="18">
  <tableColumns count="7">
    <tableColumn id="1" xr3:uid="{DEE5C034-A3F3-4C5E-96B6-EB96B72E5296}" name="SUN" dataDxfId="26"/>
    <tableColumn id="2" xr3:uid="{2F128BE6-97DC-4DD2-B8B8-DD7E40F6A082}" name="Mán" dataDxfId="25"/>
    <tableColumn id="3" xr3:uid="{2C412BB9-AAD0-429E-925D-1C1D81491E20}" name="Þrið" dataDxfId="24"/>
    <tableColumn id="4" xr3:uid="{82094766-9E41-4320-8095-5F0BF0F46541}" name="Miðv" dataDxfId="23"/>
    <tableColumn id="5" xr3:uid="{B31D7D52-8280-428D-B182-86FA2614AF64}" name="Fimmt" dataDxfId="22"/>
    <tableColumn id="6" xr3:uid="{CAE3BF8A-B818-437E-AD30-BFAF84CBDEAA}" name="Föst" dataDxfId="21"/>
    <tableColumn id="7" xr3:uid="{E6A83663-6708-4DEA-B34E-AE27E6B4F620}" name="Laug" dataDxfId="20"/>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F0D78C51-8E9B-4CF2-BC20-BB52ACE4B00B}" name="October31115187231255" displayName="October31115187231255" ref="I36:O42" totalsRowShown="0" headerRowDxfId="63" dataDxfId="62">
  <tableColumns count="7">
    <tableColumn id="1" xr3:uid="{1DE37BE4-DE9A-4A2E-B102-FCC89C1BF2B9}" name="SUN" dataDxfId="70"/>
    <tableColumn id="2" xr3:uid="{9A40EDCF-68D5-4F4D-9DD2-315AC4122ADA}" name="Mán" dataDxfId="69"/>
    <tableColumn id="3" xr3:uid="{66D18A83-A3D2-4395-8F33-C81992E6F19F}" name="Þrið" dataDxfId="68"/>
    <tableColumn id="4" xr3:uid="{0A718DDD-5809-4057-8C34-25E0E19BA1AE}" name="Miðv" dataDxfId="67"/>
    <tableColumn id="5" xr3:uid="{51D36455-4332-422A-B201-AF96255C406B}" name="Fimmt" dataDxfId="66"/>
    <tableColumn id="6" xr3:uid="{7A208D44-E589-4CCA-97DF-2467BDC0F469}" name="Föst" dataDxfId="65"/>
    <tableColumn id="7" xr3:uid="{27D0160B-A3B9-4045-815B-9C952366B436}" name="Laug" dataDxfId="64"/>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5199C505-C686-4135-B2BA-BF291BFFE473}" name="December41125288232256" displayName="December41125288232256" ref="I44:O50" totalsRowShown="0" headerRowDxfId="54" dataDxfId="53">
  <tableColumns count="7">
    <tableColumn id="1" xr3:uid="{51AB49A3-2B78-4DFE-8200-CD3124776F31}" name="SUN" dataDxfId="61"/>
    <tableColumn id="2" xr3:uid="{BC760190-67C1-46FA-B361-48B5E193652C}" name="Mán" dataDxfId="60"/>
    <tableColumn id="3" xr3:uid="{30BE1966-DC15-4AC4-92A0-679D3CDF8A03}" name="Þrið" dataDxfId="59"/>
    <tableColumn id="4" xr3:uid="{9ACE91A7-3C49-49C1-94AB-355DA644D331}" name="Miðv" dataDxfId="58"/>
    <tableColumn id="5" xr3:uid="{8FD5D255-2214-4450-AC6E-61F41CEC234C}" name="Fimmt" dataDxfId="57"/>
    <tableColumn id="6" xr3:uid="{0D576C46-5845-43B8-A32E-FB9785B5E89A}" name="Föst" dataDxfId="56"/>
    <tableColumn id="7" xr3:uid="{4AE163E7-9EB5-4318-9996-B6F435BC6392}" name="Laug" dataDxfId="55"/>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6" xr:uid="{6BD21A26-B981-4EF5-83D7-EA5202CD8E26}" name="November51135389233257" displayName="November51135389233257" ref="B44:H50" totalsRowShown="0" headerRowDxfId="10" dataDxfId="9">
  <tableColumns count="7">
    <tableColumn id="1" xr3:uid="{6D3F026F-A8A9-4C8D-8EDE-5EAE0E8542C8}" name="SUN" dataDxfId="17"/>
    <tableColumn id="2" xr3:uid="{DFCF3926-EC84-45DB-AE28-223400293361}" name="Mán" dataDxfId="16"/>
    <tableColumn id="3" xr3:uid="{21CF630F-468D-438B-A6C0-DB1B5C75F5DC}" name="Þrið" dataDxfId="15"/>
    <tableColumn id="4" xr3:uid="{869B0495-4BB0-43DF-86A3-57B02217ECB6}" name="Miðv" dataDxfId="14"/>
    <tableColumn id="5" xr3:uid="{E3CFB3C1-1894-445C-959D-22EA57C9D081}" name="Fimmt" dataDxfId="13"/>
    <tableColumn id="6" xr3:uid="{8F1A6789-7099-401E-86A9-AA41A0813D4A}" name="Föst" dataDxfId="12"/>
    <tableColumn id="7" xr3:uid="{49F45A9C-63B6-4B2F-B148-E4B095604001}" name="Laug" dataDxfId="11"/>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7" xr:uid="{6E682816-F2C6-4CD9-8C8F-50ACA6D2A097}" name="August61145490234258" displayName="August61145490234258" ref="I28:O34" totalsRowShown="0" headerRowDxfId="45" dataDxfId="44">
  <tableColumns count="7">
    <tableColumn id="1" xr3:uid="{B8FFC663-1AC2-4460-9027-7D4ED74CB844}" name="SUN" dataDxfId="52"/>
    <tableColumn id="2" xr3:uid="{ABD55318-C82B-4B13-96C6-AC0C10F2C98F}" name="Mán" dataDxfId="51"/>
    <tableColumn id="3" xr3:uid="{C713AE4A-FB58-4EA0-B736-B0A2A15C29EF}" name="Þrið" dataDxfId="50"/>
    <tableColumn id="4" xr3:uid="{BC8FF3A3-A99F-47D2-837C-840679C66417}" name="Miðv" dataDxfId="49"/>
    <tableColumn id="5" xr3:uid="{4CE4C6F7-7F88-45EA-9858-224DB45C05A0}" name="Fimmt" dataDxfId="48"/>
    <tableColumn id="6" xr3:uid="{7D2281AE-C555-4FD6-B860-D140ECE40969}" name="Föst" dataDxfId="47"/>
    <tableColumn id="7" xr3:uid="{11E1FBCD-47EB-4AD0-8450-5BAF05DB1FC1}" name="Laug" dataDxfId="46"/>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8" xr:uid="{CDE188BA-C6EF-4CE4-A4BB-4D9650FE5344}" name="July71155591235259" displayName="July71155591235259" ref="B28:H34" totalsRowShown="0" headerRowDxfId="1" dataDxfId="0">
  <tableColumns count="7">
    <tableColumn id="1" xr3:uid="{956AEAE4-8669-4284-B506-9051265B2804}" name="SUN" dataDxfId="8"/>
    <tableColumn id="2" xr3:uid="{BF916661-F107-4015-A2B1-4F1C8A0F0272}" name="Mán" dataDxfId="7"/>
    <tableColumn id="3" xr3:uid="{7F35EEFB-FBB3-4674-8C02-8C9D611F63C7}" name="Þrið" dataDxfId="6"/>
    <tableColumn id="4" xr3:uid="{F6FCBDAA-7FB1-47E0-BB84-3FE809526D7C}" name="Miðv" dataDxfId="5"/>
    <tableColumn id="5" xr3:uid="{0088718F-27CF-4A57-B741-95359284617C}" name="Fimmt" dataDxfId="4"/>
    <tableColumn id="6" xr3:uid="{07D03677-AC00-4FDF-80E3-6CFB6A55DA4E}" name="Föst" dataDxfId="3"/>
    <tableColumn id="7" xr3:uid="{DDFE5359-4CA4-492B-A917-49302C12D4C0}" name="Laug" dataDxfId="2"/>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9" xr:uid="{4BCA93D5-9971-48B0-8697-18F74ECF379B}" name="June81165692236260" displayName="June81165692236260" ref="I20:O26" totalsRowShown="0" headerRowDxfId="36" dataDxfId="35">
  <tableColumns count="7">
    <tableColumn id="1" xr3:uid="{141FCD80-EFEF-42BD-85BF-64F2582787D0}" name="SUN" dataDxfId="43"/>
    <tableColumn id="2" xr3:uid="{581B4158-2397-4498-9DE0-194D6B4F5B39}" name="Mán" dataDxfId="42"/>
    <tableColumn id="3" xr3:uid="{3D0E75BB-2AF3-4BCF-82A1-6A6F54086FC0}" name="Þrið" dataDxfId="41"/>
    <tableColumn id="4" xr3:uid="{81591AF7-859C-4890-980D-DE177F69F8F4}" name="Miðv" dataDxfId="40"/>
    <tableColumn id="5" xr3:uid="{47FCB226-85F0-48C1-8F05-8D96F6F64AEC}" name="Fimmt" dataDxfId="39"/>
    <tableColumn id="6" xr3:uid="{30719966-0EE7-4996-A19A-2A3CEB260B5B}" name="Föst" dataDxfId="38"/>
    <tableColumn id="7" xr3:uid="{23AA17C3-9701-45E8-A10C-27D7421947CA}" name="Laug" dataDxfId="37"/>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DA9811CD-71D7-4870-A03A-E689266E1897}" name="May_91175793237261" displayName="May_91175793237261" ref="B20:H26" totalsRowShown="0" headerRowDxfId="582" dataDxfId="581">
  <tableColumns count="7">
    <tableColumn id="1" xr3:uid="{B2499B80-CCA1-47FB-906A-04990D3C1D3D}" name="SUN" dataDxfId="580"/>
    <tableColumn id="2" xr3:uid="{46373572-B6B2-4C2E-B5EC-D422051FA99C}" name="Mán" dataDxfId="579"/>
    <tableColumn id="3" xr3:uid="{32088745-3372-49CC-B533-41CEF723AEB5}" name="Þrið" dataDxfId="578"/>
    <tableColumn id="4" xr3:uid="{60987490-97E0-48B4-B653-FFCE449DD848}" name="Miðv" dataDxfId="577"/>
    <tableColumn id="5" xr3:uid="{FC610F43-B6F0-48AD-827F-583EDECEB963}" name="Fimmt" dataDxfId="576"/>
    <tableColumn id="6" xr3:uid="{CC87912C-77CB-4F11-B959-16CB575F22CA}" name="Föst" dataDxfId="575"/>
    <tableColumn id="7" xr3:uid="{08DD5AC0-56AC-44B0-AEB6-AFB1B3759F03}" name="Laug" dataDxfId="574"/>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1" xr:uid="{3C419341-F4CF-431C-936C-CBA707E90EE5}" name="March221185894238262" displayName="March221185894238262" ref="B12:H18" totalsRowShown="0" headerRowDxfId="573" dataDxfId="572">
  <tableColumns count="7">
    <tableColumn id="1" xr3:uid="{519C2C00-5AF4-4780-9A77-75043041C9C6}" name="SUN" dataDxfId="571"/>
    <tableColumn id="2" xr3:uid="{1D855B10-58E8-4A83-8D83-F696CEF23AEE}" name="Mán" dataDxfId="570"/>
    <tableColumn id="3" xr3:uid="{BEF6F922-C095-4B29-A2DE-F169AE9C7607}" name="Þrið" dataDxfId="569"/>
    <tableColumn id="4" xr3:uid="{1FFF0862-63CD-4603-B9BB-5F4E55D0CEC6}" name="Miðv" dataDxfId="568"/>
    <tableColumn id="5" xr3:uid="{8D7BDAB0-1992-4126-B867-16AF637F9EFC}" name="Fimmt" dataDxfId="567"/>
    <tableColumn id="6" xr3:uid="{72FA32E9-1A7A-43A2-A886-3AC982CF37F0}" name="Föst" dataDxfId="566"/>
    <tableColumn id="7" xr3:uid="{CBD9D6F2-5E80-4A28-831F-835B0C36245C}" name="Laug" dataDxfId="565"/>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ne" displayName="June" ref="K22:Q28" totalsRowShown="0" headerRowDxfId="1025" dataDxfId="1024">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SUN" dataDxfId="1023"/>
    <tableColumn id="2" xr3:uid="{C194C86A-B8C3-4374-966A-22BFA0B87048}" name="Mán" dataDxfId="1022"/>
    <tableColumn id="3" xr3:uid="{59B5196A-9902-475A-80A7-EFF51EFA062C}" name="Þrið" dataDxfId="1021"/>
    <tableColumn id="4" xr3:uid="{40178AF9-C419-4535-8950-10F3AF777975}" name="Miðv" dataDxfId="1020"/>
    <tableColumn id="5" xr3:uid="{BDB3553D-E653-45F5-90BF-B9941CEE517B}" name="Fimmt" dataDxfId="1019"/>
    <tableColumn id="6" xr3:uid="{C391E899-8C56-4F85-BC13-979EA10FF077}" name="Föst" dataDxfId="1018"/>
    <tableColumn id="7" xr3:uid="{AF6B7E0C-93D9-4615-ABA0-6086AA3DDB65}" name="Laug" dataDxfId="1017"/>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2" xr:uid="{2118D44F-C7EF-49EA-B74A-D2B560701BAA}" name="April231195995239263" displayName="April231195995239263" ref="I12:O18" totalsRowShown="0" headerRowDxfId="564" dataDxfId="27">
  <tableColumns count="7">
    <tableColumn id="1" xr3:uid="{9CEFCA06-1D91-4AC9-A456-319ED5AEBE55}" name="SUN" dataDxfId="34"/>
    <tableColumn id="2" xr3:uid="{41AD6243-3BA3-4861-84CF-9AB1DB00E110}" name="Mán" dataDxfId="33"/>
    <tableColumn id="3" xr3:uid="{AFE9463D-E0C8-4A21-8135-4225227A8FFD}" name="Þrið" dataDxfId="32"/>
    <tableColumn id="4" xr3:uid="{932A0547-7612-4BAA-8AD9-E49623E6D92E}" name="Miðv" dataDxfId="31"/>
    <tableColumn id="5" xr3:uid="{3046F74E-2386-4B07-9360-18DD6451B8EE}" name="Fimmt" dataDxfId="30"/>
    <tableColumn id="6" xr3:uid="{CD82ADA4-CC3B-4D3D-A56E-3A6AB2457835}" name="Föst" dataDxfId="29"/>
    <tableColumn id="7" xr3:uid="{6D57953C-0C8D-4D7E-B6E7-5B45DD03B0A5}" name="Laug" dataDxfId="28"/>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3" xr:uid="{BDB8FCC8-65BA-44BD-B187-80D5688C2C9A}" name="February241206096240264" displayName="February241206096240264" ref="I4:O9" totalsRowShown="0" headerRowDxfId="563" dataDxfId="562">
  <tableColumns count="7">
    <tableColumn id="1" xr3:uid="{AEA4BD2E-223B-484A-BBD8-59BFEB740C5E}" name="SUN" dataDxfId="561"/>
    <tableColumn id="2" xr3:uid="{1FAECBF9-0CB9-413B-ACEB-00F93668B21F}" name="Mán" dataDxfId="560"/>
    <tableColumn id="3" xr3:uid="{CCECF8C6-F75A-420C-BC08-42937731576E}" name="Þrið" dataDxfId="559"/>
    <tableColumn id="4" xr3:uid="{96016D64-FE68-439B-BA0D-11BA7113C07B}" name="Miðv" dataDxfId="558"/>
    <tableColumn id="5" xr3:uid="{4B1ECC50-79D6-4F39-9409-1440B44FED33}" name="Fimmt" dataDxfId="557"/>
    <tableColumn id="6" xr3:uid="{1204A34E-843C-45BA-B6A5-377D317E9A84}" name="Föst" dataDxfId="556"/>
    <tableColumn id="7" xr3:uid="{9BB571F1-6BAE-4283-80A1-2A1EFFB411A3}" name="Laug" dataDxfId="555"/>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4" xr:uid="{966F0EB1-BA01-498F-A2F3-CC8857550E77}" name="January251216197241265" displayName="January251216197241265" ref="B4:H10" totalsRowShown="0" headerRowDxfId="554" dataDxfId="553">
  <sortState xmlns:xlrd2="http://schemas.microsoft.com/office/spreadsheetml/2017/richdata2" ref="B5:H9">
    <sortCondition descending="1" ref="B4:B9"/>
  </sortState>
  <tableColumns count="7">
    <tableColumn id="1" xr3:uid="{8F51DE70-66D9-48FF-B741-33197D626C3B}" name="SUN" dataDxfId="552"/>
    <tableColumn id="2" xr3:uid="{5582A10B-7A1E-4A0A-95EE-AC02DEB61837}" name="Mán" dataDxfId="551"/>
    <tableColumn id="3" xr3:uid="{A2D9AF7F-8A59-47C9-A6FC-022EECE5F477}" name="Þrið" dataDxfId="550"/>
    <tableColumn id="4" xr3:uid="{343C50D6-FFB3-4012-901C-DAA425CE6AD6}" name="Miðv" dataDxfId="549"/>
    <tableColumn id="5" xr3:uid="{202E0AFA-A286-4688-96AB-E4E257AC1579}" name="Fimmt" dataDxfId="548"/>
    <tableColumn id="6" xr3:uid="{25A0770B-AB89-485C-B338-7E85B5D8A566}" name="Föst" dataDxfId="547"/>
    <tableColumn id="7" xr3:uid="{641EC845-0613-4A8D-8243-5334D1FCF194}" name="Laug" dataDxfId="546"/>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7" xr:uid="{F43242C6-7FA6-418B-9766-7E5CB45DC2F5}" name="September21105086230254278" displayName="September21105086230254278" ref="B36:H42" totalsRowShown="0" headerRowDxfId="545" dataDxfId="544">
  <tableColumns count="7">
    <tableColumn id="1" xr3:uid="{D6201CB1-1127-481A-B517-5667BE001192}" name="SUN" dataDxfId="543"/>
    <tableColumn id="2" xr3:uid="{32DD2F22-9592-4E17-9966-A3F6F102E0BE}" name="Mán" dataDxfId="542"/>
    <tableColumn id="3" xr3:uid="{E81B49A2-2190-4340-B914-11F384D8AECD}" name="Þrið" dataDxfId="541"/>
    <tableColumn id="4" xr3:uid="{8FE64367-EA8A-4C14-A486-527A281E2871}" name="Miðv" dataDxfId="540"/>
    <tableColumn id="5" xr3:uid="{9241968F-D0B6-4E8E-8D1D-F4BFD6412362}" name="Fimmt" dataDxfId="539"/>
    <tableColumn id="6" xr3:uid="{1E13BC6F-51CD-46CF-89B6-1EEA34975E2A}" name="Föst" dataDxfId="538"/>
    <tableColumn id="7" xr3:uid="{7F6B46C8-3F13-42F8-A325-D069038244F0}" name="Laug" dataDxfId="537"/>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8" xr:uid="{21EC203D-238C-42BE-B8FB-A01A6FE09C68}" name="October31115187231255279" displayName="October31115187231255279" ref="I36:O42" totalsRowShown="0" headerRowDxfId="536" dataDxfId="535">
  <tableColumns count="7">
    <tableColumn id="1" xr3:uid="{B8BEDA58-DB12-45FA-9FC8-445CD881A878}" name="SUN" dataDxfId="534"/>
    <tableColumn id="2" xr3:uid="{AEB8D55D-874D-4EFE-A067-15C5739C6BAB}" name="Mán" dataDxfId="533"/>
    <tableColumn id="3" xr3:uid="{8DE9D238-660C-441A-B7B2-7E6DD0E4EC9C}" name="Þrið" dataDxfId="532"/>
    <tableColumn id="4" xr3:uid="{87545174-7D55-47AB-9099-8CE640A9812F}" name="Miðv" dataDxfId="531"/>
    <tableColumn id="5" xr3:uid="{0A42A280-AE77-4EA9-9600-546D231CDC81}" name="Fimmt" dataDxfId="530"/>
    <tableColumn id="6" xr3:uid="{D41FFB27-8B93-4B9A-959C-6654F9BE5904}" name="Föst" dataDxfId="529"/>
    <tableColumn id="7" xr3:uid="{BDD6CAA2-19AB-4EE3-BC86-B06286C03F97}" name="Laug" dataDxfId="528"/>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9" xr:uid="{F3179C8A-9B64-444E-BBD5-451A3AECFEAB}" name="December41125288232256280" displayName="December41125288232256280" ref="I44:O50" totalsRowShown="0" headerRowDxfId="527" dataDxfId="526">
  <tableColumns count="7">
    <tableColumn id="1" xr3:uid="{41040530-BCD0-4D5D-965B-CCD6DD3991EB}" name="SUN" dataDxfId="525"/>
    <tableColumn id="2" xr3:uid="{1FFCDB06-0FBA-416B-A6B5-672E528FEEE5}" name="Mán" dataDxfId="524"/>
    <tableColumn id="3" xr3:uid="{676A56BA-A74B-40DC-B04E-34E45404C538}" name="Þrið" dataDxfId="523"/>
    <tableColumn id="4" xr3:uid="{840673A7-775C-461B-B5FA-3C40990862D0}" name="Miðv" dataDxfId="522"/>
    <tableColumn id="5" xr3:uid="{F52CEBC6-F99F-4316-A94B-653622A4FC66}" name="Fimmt" dataDxfId="521"/>
    <tableColumn id="6" xr3:uid="{18B0E733-F5F0-408E-9EFC-F5301D6EE1D4}" name="Föst" dataDxfId="520"/>
    <tableColumn id="7" xr3:uid="{A1BD8599-D816-44E0-91A6-FF749813EC45}" name="Laug" dataDxfId="519"/>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0" xr:uid="{3359770A-F86C-427D-93D7-8297F50BB300}" name="November51135389233257281" displayName="November51135389233257281" ref="B44:H50" totalsRowShown="0" headerRowDxfId="518" dataDxfId="517">
  <tableColumns count="7">
    <tableColumn id="1" xr3:uid="{A0D6293B-EA01-4047-8616-ABDDA9F050A5}" name="SUN" dataDxfId="516"/>
    <tableColumn id="2" xr3:uid="{3A968FBF-2258-4D58-8B4B-B664CB282EB4}" name="Mán" dataDxfId="515"/>
    <tableColumn id="3" xr3:uid="{5DF8E589-277E-407B-9DC5-4FA55188F4B5}" name="Þrið" dataDxfId="514"/>
    <tableColumn id="4" xr3:uid="{E62F1F2B-0FEA-40B8-9C09-62D33888268E}" name="Miðv" dataDxfId="513"/>
    <tableColumn id="5" xr3:uid="{EFD41A18-97FF-4405-9930-E41C7C4E1804}" name="Fimmt" dataDxfId="512"/>
    <tableColumn id="6" xr3:uid="{36F60315-5488-4C78-BCA4-14BD4A59A3DE}" name="Föst" dataDxfId="511"/>
    <tableColumn id="7" xr3:uid="{B181D86C-E716-45AF-9103-3945AA6ED343}" name="Laug" dataDxfId="510"/>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1" xr:uid="{F1FCDB07-27AC-43D9-9B53-DCF094642E6B}" name="August61145490234258282" displayName="August61145490234258282" ref="I28:O34" totalsRowShown="0" headerRowDxfId="509" dataDxfId="508">
  <tableColumns count="7">
    <tableColumn id="1" xr3:uid="{2F12205E-6BC9-47F7-8F56-6464F05CFE93}" name="SUN" dataDxfId="507"/>
    <tableColumn id="2" xr3:uid="{4EDDF9D2-426D-4561-B016-8BBAD629587A}" name="Mán" dataDxfId="506"/>
    <tableColumn id="3" xr3:uid="{FA2996BB-A657-4A42-8C18-0F5CC3C4E8D4}" name="Þrið" dataDxfId="505"/>
    <tableColumn id="4" xr3:uid="{5F79C51D-1024-41C9-B014-F65E17731F39}" name="Miðv" dataDxfId="504"/>
    <tableColumn id="5" xr3:uid="{0DE9910B-63FB-40C2-B235-513407B570F3}" name="Fimmt" dataDxfId="503"/>
    <tableColumn id="6" xr3:uid="{1AFBC8D1-81F5-4E1D-BBCB-C3E3005B31E8}" name="Föst" dataDxfId="502"/>
    <tableColumn id="7" xr3:uid="{F5578E58-233E-4E18-BDC2-F7A1E567D8CC}" name="Laug" dataDxfId="501"/>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2" xr:uid="{E8455E5F-65E9-4C62-AE85-E8418F36CF72}" name="July71155591235259283" displayName="July71155591235259283" ref="B28:H34" totalsRowShown="0" headerRowDxfId="500" dataDxfId="499">
  <tableColumns count="7">
    <tableColumn id="1" xr3:uid="{A9BC62AA-888C-4A1C-A8FE-D0C50555D42B}" name="SUN" dataDxfId="498"/>
    <tableColumn id="2" xr3:uid="{8135228B-7108-4C74-A412-69A6759E0D26}" name="Mán" dataDxfId="497"/>
    <tableColumn id="3" xr3:uid="{0B637380-7A02-47EF-B198-8FFC708B1B60}" name="Þrið" dataDxfId="496"/>
    <tableColumn id="4" xr3:uid="{D5ECF1DE-E86C-42CA-A12B-60F90381F1FE}" name="Miðv" dataDxfId="495"/>
    <tableColumn id="5" xr3:uid="{FF7ABF5A-7ADD-45A6-AD9A-6F28C71996D4}" name="Fimmt" dataDxfId="494"/>
    <tableColumn id="6" xr3:uid="{38CADC04-914C-4E9E-AB87-ED54B7A31DBE}" name="Föst" dataDxfId="493"/>
    <tableColumn id="7" xr3:uid="{30DA7466-EB4E-4250-BEFD-C73BB077DE1C}" name="Laug" dataDxfId="492"/>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3" xr:uid="{05C65CAB-A1A5-4579-ABFA-42DDE9A868D0}" name="June81165692236260284" displayName="June81165692236260284" ref="I20:O26" totalsRowShown="0" headerRowDxfId="491" dataDxfId="490">
  <tableColumns count="7">
    <tableColumn id="1" xr3:uid="{191558CE-062D-4A5B-9C12-BFDB1D4DACF0}" name="SUN" dataDxfId="489"/>
    <tableColumn id="2" xr3:uid="{81D3482B-A6C3-43E2-8E55-52452B38F96A}" name="Mán" dataDxfId="488"/>
    <tableColumn id="3" xr3:uid="{40FB9C1E-3013-416A-8CA9-5774FEA9531B}" name="Þrið" dataDxfId="487"/>
    <tableColumn id="4" xr3:uid="{C6B7B7A7-AC74-4BEE-A226-B50E4449966D}" name="Miðv" dataDxfId="486"/>
    <tableColumn id="5" xr3:uid="{C122E4D8-3B3E-4B76-A4BB-3A5C18AC495A}" name="Fimmt" dataDxfId="485"/>
    <tableColumn id="6" xr3:uid="{BBEDE35A-5402-43E7-A142-93BC0E5D3B54}" name="Föst" dataDxfId="484"/>
    <tableColumn id="7" xr3:uid="{4AD1927B-A98C-4FAF-8F46-723FF20578EC}" name="Laug" dataDxfId="483"/>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y" displayName="May" ref="C22:I28" totalsRowShown="0" headerRowDxfId="1016" dataDxfId="1015">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SUN" dataDxfId="1014"/>
    <tableColumn id="2" xr3:uid="{0D18FAF9-1362-4AF0-B56F-782045BC6DB7}" name="Mán" dataDxfId="1013"/>
    <tableColumn id="3" xr3:uid="{8FBCF9B5-6CA8-4EB0-9DF9-D8F0F6F9C6BC}" name="Þrið" dataDxfId="1012"/>
    <tableColumn id="4" xr3:uid="{4F7F0F7F-47CD-4FF1-9E35-1B24099D080C}" name="Miðv" dataDxfId="1011"/>
    <tableColumn id="5" xr3:uid="{DF92B16F-6BC5-4BDE-98FB-CDC534ADD668}" name="Fimmt" dataDxfId="1010"/>
    <tableColumn id="6" xr3:uid="{D029CFB9-380E-45BB-8A4B-FA3072C21946}" name="Föst" dataDxfId="1009"/>
    <tableColumn id="7" xr3:uid="{478495E3-4C1A-4928-9264-BB651B96552E}" name="Laug" dataDxfId="1008"/>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4" xr:uid="{1B4E89FD-771C-4982-BB3B-676D0EB34F1D}" name="May_91175793237261285" displayName="May_91175793237261285" ref="B20:H26" totalsRowShown="0" headerRowDxfId="482" dataDxfId="481">
  <tableColumns count="7">
    <tableColumn id="1" xr3:uid="{2BF09EC2-5B88-47BB-A957-23F805F02604}" name="SUN" dataDxfId="480"/>
    <tableColumn id="2" xr3:uid="{DC96DF6E-5D53-4280-9970-E22D65B33855}" name="Mán" dataDxfId="479"/>
    <tableColumn id="3" xr3:uid="{92E31AC2-7ADF-497A-8F41-CCAE0233606D}" name="Þrið" dataDxfId="478"/>
    <tableColumn id="4" xr3:uid="{80AAF116-53D7-40C4-8C71-0DFDA208EFF3}" name="Miðv" dataDxfId="477"/>
    <tableColumn id="5" xr3:uid="{1A68B110-BC8C-4BF9-9F03-6F1855ED18FB}" name="Fimmt" dataDxfId="476"/>
    <tableColumn id="6" xr3:uid="{65BF4E9C-D10C-4702-A811-A5898D01F9D7}" name="Föst" dataDxfId="475"/>
    <tableColumn id="7" xr3:uid="{C9DBA5CF-6AE0-426B-8FD9-794DF0850157}" name="Laug" dataDxfId="474"/>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5" xr:uid="{2B2B621F-ED1A-48F7-A82F-1E42D8E5A272}" name="March221185894238262286" displayName="March221185894238262286" ref="B12:H18" totalsRowShown="0" headerRowDxfId="473" dataDxfId="472">
  <tableColumns count="7">
    <tableColumn id="1" xr3:uid="{74512E4B-8F02-443B-81C1-70325100D976}" name="SUN" dataDxfId="471"/>
    <tableColumn id="2" xr3:uid="{4E9C0F26-C5A1-425B-8DFC-4FBDB23076EE}" name="Mán" dataDxfId="470"/>
    <tableColumn id="3" xr3:uid="{CBB48456-0300-4080-9EE6-405B4F48778B}" name="Þrið" dataDxfId="469"/>
    <tableColumn id="4" xr3:uid="{D5D46454-3E26-447E-A4CC-CD4AA44E577C}" name="Miðv" dataDxfId="468"/>
    <tableColumn id="5" xr3:uid="{B8A22D5E-BB72-4120-93D4-BCEC25DAD7A5}" name="Fimmt" dataDxfId="467"/>
    <tableColumn id="6" xr3:uid="{A5692184-AC74-40FF-A6CC-8A466FB9C462}" name="Föst" dataDxfId="466"/>
    <tableColumn id="7" xr3:uid="{EA939A84-E04B-4B58-9C5A-9F3F5B093CDB}" name="Laug" dataDxfId="465"/>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6" xr:uid="{BD9A3755-59F0-448D-97E9-CDE9A10175C3}" name="April231195995239263287" displayName="April231195995239263287" ref="I12:O18" totalsRowShown="0" headerRowDxfId="464" dataDxfId="463">
  <tableColumns count="7">
    <tableColumn id="1" xr3:uid="{EE3882B5-C1FA-4628-8584-104F07CE6AB7}" name="SUN" dataDxfId="462"/>
    <tableColumn id="2" xr3:uid="{BBF06CA6-A257-456A-8C9F-D25A57E5D119}" name="Mán" dataDxfId="461"/>
    <tableColumn id="3" xr3:uid="{8F6BE722-777B-4E3C-B1D8-311EBA7789C8}" name="Þrið" dataDxfId="460"/>
    <tableColumn id="4" xr3:uid="{65AFB5A8-84E9-4FDB-A945-B21C9F1D3204}" name="Miðv" dataDxfId="459"/>
    <tableColumn id="5" xr3:uid="{12D96200-E21C-46C2-9A86-D0396816B650}" name="Fimmt" dataDxfId="458"/>
    <tableColumn id="6" xr3:uid="{913F8015-DC51-487A-84E0-7E732DC04515}" name="Föst" dataDxfId="457"/>
    <tableColumn id="7" xr3:uid="{7B152A9A-7E12-4722-B365-94DCFC163742}" name="Laug" dataDxfId="456"/>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7" xr:uid="{89E5AB00-96AD-4346-A3C1-0ACF4D0C2E59}" name="February241206096240264288" displayName="February241206096240264288" ref="I4:O9" totalsRowShown="0" headerRowDxfId="455" dataDxfId="454">
  <tableColumns count="7">
    <tableColumn id="1" xr3:uid="{BA259C69-EC1F-4AF4-B1A7-53E5F09BA3CA}" name="SUN" dataDxfId="453"/>
    <tableColumn id="2" xr3:uid="{F3ACF021-4D21-4E2D-9671-2F1DB28DE913}" name="Mán" dataDxfId="452"/>
    <tableColumn id="3" xr3:uid="{5DDC1737-2D1A-4383-BB18-769E8018F41C}" name="Þrið" dataDxfId="451"/>
    <tableColumn id="4" xr3:uid="{3D8C7942-7332-4D71-BCED-6FE71D4D0476}" name="Miðv" dataDxfId="450"/>
    <tableColumn id="5" xr3:uid="{208C2E64-A46D-4541-B00B-B225E05EFDAE}" name="Fimmt" dataDxfId="449"/>
    <tableColumn id="6" xr3:uid="{36A60344-D044-40FE-9525-FA3CFE63D6DC}" name="Föst" dataDxfId="448"/>
    <tableColumn id="7" xr3:uid="{5D8F33E5-55AF-4460-951B-D8956DEDF591}" name="Laug" dataDxfId="447"/>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8" xr:uid="{0C954A98-DF1B-456C-A9AC-50EF5FCDDB11}" name="January251216197241265289" displayName="January251216197241265289" ref="B4:H10" totalsRowShown="0" headerRowDxfId="446" dataDxfId="445">
  <sortState xmlns:xlrd2="http://schemas.microsoft.com/office/spreadsheetml/2017/richdata2" ref="B5:H9">
    <sortCondition descending="1" ref="B4:B9"/>
  </sortState>
  <tableColumns count="7">
    <tableColumn id="1" xr3:uid="{2284CDE0-35EC-4AFE-AB76-8EECFAD721C9}" name="SUN" dataDxfId="444"/>
    <tableColumn id="2" xr3:uid="{2F066FE2-35B2-4545-A7C8-72147CD5EB85}" name="Mán" dataDxfId="443"/>
    <tableColumn id="3" xr3:uid="{AAA0CA93-570D-405D-A90B-A494BE6434B1}" name="Þrið" dataDxfId="442"/>
    <tableColumn id="4" xr3:uid="{EB66E2D5-39BB-4330-8F7A-1786B9AC6077}" name="Miðv" dataDxfId="441"/>
    <tableColumn id="5" xr3:uid="{6B2E3606-EBE2-4164-9166-FE908ECE9495}" name="Fimmt" dataDxfId="440"/>
    <tableColumn id="6" xr3:uid="{36EF555F-CC7C-4BD6-BCD5-152477CFE5D4}" name="Föst" dataDxfId="439"/>
    <tableColumn id="7" xr3:uid="{C5DB27A8-9FBA-4B47-85FE-0F9DD2BA9504}" name="Laug" dataDxfId="438"/>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9" xr:uid="{1F63B9C7-A2CE-4848-871B-40C16F560F58}" name="September21105086230254290" displayName="September21105086230254290" ref="B36:H42" totalsRowShown="0" headerRowDxfId="158" dataDxfId="157">
  <tableColumns count="7">
    <tableColumn id="1" xr3:uid="{50D89458-187D-40F8-A6B3-CCC98AADADD6}" name="SUN" dataDxfId="165"/>
    <tableColumn id="2" xr3:uid="{AD6C2193-654E-4C4F-B5CE-2090D8FCC96C}" name="Mán" dataDxfId="164"/>
    <tableColumn id="3" xr3:uid="{9BFE34C8-2D7E-403E-9DB0-A2AD23EB3C71}" name="Þrið" dataDxfId="163"/>
    <tableColumn id="4" xr3:uid="{AFC50A5A-12ED-424F-B6AD-5C2D8EA87A10}" name="Miðv" dataDxfId="162"/>
    <tableColumn id="5" xr3:uid="{FE253E5B-D605-4B24-B7E3-8CBB2C4C7BD0}" name="Fimmt" dataDxfId="161"/>
    <tableColumn id="6" xr3:uid="{931B2DE8-44B1-4B6C-9994-F849F1CCDDD6}" name="Föst" dataDxfId="160"/>
    <tableColumn id="7" xr3:uid="{6C019F91-64EE-47FA-9109-62D56466ED36}" name="Laug" dataDxfId="159"/>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0" xr:uid="{125CBDDC-B025-4B62-9A51-118EF9D81DEA}" name="October31115187231255291" displayName="October31115187231255291" ref="I36:O42" totalsRowShown="0" headerRowDxfId="132" dataDxfId="131">
  <tableColumns count="7">
    <tableColumn id="1" xr3:uid="{E5509BB8-1D5F-4E2F-A93D-E2D0089E1558}" name="SUN" dataDxfId="139"/>
    <tableColumn id="2" xr3:uid="{D9E11791-CAC5-4779-A34F-E9DE913F225A}" name="Mán" dataDxfId="138"/>
    <tableColumn id="3" xr3:uid="{881446D9-3550-4D49-9406-7495A04DE411}" name="Þrið" dataDxfId="137"/>
    <tableColumn id="4" xr3:uid="{2CC550C0-35F1-4507-9BD0-8B1E785EC3A6}" name="Miðv" dataDxfId="136"/>
    <tableColumn id="5" xr3:uid="{E81E24B8-EB8D-4B45-9FAD-9B472810C4AF}" name="Fimmt" dataDxfId="135"/>
    <tableColumn id="6" xr3:uid="{0DF7E3FB-9FAC-482C-A5CD-94AD94FD203A}" name="Föst" dataDxfId="134"/>
    <tableColumn id="7" xr3:uid="{61086EFF-C3A8-44C6-AB7F-18EDB1E95EE9}" name="Laug" dataDxfId="133"/>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1" xr:uid="{ABFB2CD6-4BFF-449D-841D-7704FB1F276A}" name="December41125288232256292" displayName="December41125288232256292" ref="I44:O50" totalsRowShown="0" headerRowDxfId="123" dataDxfId="122">
  <tableColumns count="7">
    <tableColumn id="1" xr3:uid="{06F8DBFD-F70D-4224-9C13-64358646214E}" name="SUN" dataDxfId="130"/>
    <tableColumn id="2" xr3:uid="{46B5A24F-3417-497B-8171-25687F036409}" name="Mán" dataDxfId="129"/>
    <tableColumn id="3" xr3:uid="{5B27BB19-3C65-4E57-B9BB-96864959764F}" name="Þrið" dataDxfId="128"/>
    <tableColumn id="4" xr3:uid="{44E5B6BC-12B9-4B4F-8FED-6B2C4ACA6C37}" name="Miðv" dataDxfId="127"/>
    <tableColumn id="5" xr3:uid="{AC301801-9F76-4C0B-846D-9DDE5A21D1C0}" name="Fimmt" dataDxfId="126"/>
    <tableColumn id="6" xr3:uid="{726A9815-E6F8-4D88-81BC-39A6A02E7F63}" name="Föst" dataDxfId="125"/>
    <tableColumn id="7" xr3:uid="{B4B1D2C8-779B-46D3-8A3A-7E5F3F323BC6}" name="Laug" dataDxfId="124"/>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2" xr:uid="{64BD7C4B-1392-4A64-9D1E-2AB61ECC2AA2}" name="November51135389233257293" displayName="November51135389233257293" ref="B44:H50" totalsRowShown="0" headerRowDxfId="149" dataDxfId="148">
  <tableColumns count="7">
    <tableColumn id="1" xr3:uid="{40C6E0F1-5138-4B84-AD83-AF55762D23D5}" name="SUN" dataDxfId="156"/>
    <tableColumn id="2" xr3:uid="{15AFBC6B-E224-4294-B0F4-3A4C2968F0F0}" name="Mán" dataDxfId="155"/>
    <tableColumn id="3" xr3:uid="{49DF2946-972B-4EC1-AA28-A04393E5D8F3}" name="Þrið" dataDxfId="154"/>
    <tableColumn id="4" xr3:uid="{7A379316-FCE3-4412-A02C-5879CABFBAFF}" name="Miðv" dataDxfId="153"/>
    <tableColumn id="5" xr3:uid="{20D02697-95EB-41EE-AF76-DBD2FC253614}" name="Fimmt" dataDxfId="152"/>
    <tableColumn id="6" xr3:uid="{A70DE68E-F428-4212-9A19-63BE8D59C677}" name="Föst" dataDxfId="151"/>
    <tableColumn id="7" xr3:uid="{A69C201A-0344-4A35-809D-D031396C3D6B}" name="Laug" dataDxfId="150"/>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3" xr:uid="{0F29E38F-9E5E-4378-B1C8-41D8A07778E3}" name="August61145490234258294" displayName="August61145490234258294" ref="I28:O34" totalsRowShown="0" headerRowDxfId="437" dataDxfId="114">
  <tableColumns count="7">
    <tableColumn id="1" xr3:uid="{B37D1901-FE5B-46BD-92B3-924DBD529BF0}" name="SUN" dataDxfId="121"/>
    <tableColumn id="2" xr3:uid="{78666CDE-D21E-49A6-9FFC-D449499114B2}" name="Mán" dataDxfId="120"/>
    <tableColumn id="3" xr3:uid="{3E0D7F8D-51FC-4590-8587-5205ED8B6465}" name="Þrið" dataDxfId="119"/>
    <tableColumn id="4" xr3:uid="{D43A2ACF-495F-4668-95B5-BFAE6E4BDCB5}" name="Miðv" dataDxfId="118"/>
    <tableColumn id="5" xr3:uid="{2EA9758A-D34D-4AC6-92D1-051F117657C2}" name="Fimmt" dataDxfId="117"/>
    <tableColumn id="6" xr3:uid="{0EEEA78D-965B-4DC4-AC6C-7E93C5E001C7}" name="Föst" dataDxfId="116"/>
    <tableColumn id="7" xr3:uid="{57026C0F-E9A4-44D9-8591-325AA6222027}" name="Laug" dataDxfId="115"/>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ch" displayName="March" ref="C13:I19" totalsRowShown="0" headerRowDxfId="1007" dataDxfId="1006">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SUN" dataDxfId="1005"/>
    <tableColumn id="2" xr3:uid="{DD8FDA0B-3E4D-4BE5-ABD0-6A4A10D7346F}" name="Mán" dataDxfId="1004"/>
    <tableColumn id="3" xr3:uid="{525A03B4-FE60-4320-8824-28642BB0B1ED}" name="Þrið" dataDxfId="1003"/>
    <tableColumn id="4" xr3:uid="{AFB9B421-9871-4103-9D22-CD1267615538}" name="Miðv" dataDxfId="1002"/>
    <tableColumn id="5" xr3:uid="{F3F809D4-B280-4CB6-AD4F-5694D0CD7653}" name="Fimmt" dataDxfId="1001"/>
    <tableColumn id="6" xr3:uid="{43B35C36-7B34-4608-8FC7-292BFAB1A110}" name="Föst" dataDxfId="1000"/>
    <tableColumn id="7" xr3:uid="{2A162B00-2D10-4072-99A5-4D8A31ECAC84}" name="Laug" dataDxfId="999"/>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4" xr:uid="{02649692-D132-4A7B-9827-1193939DBF86}" name="July71155591235259295" displayName="July71155591235259295" ref="B28:H34" totalsRowShown="0" headerRowDxfId="436" dataDxfId="140">
  <tableColumns count="7">
    <tableColumn id="1" xr3:uid="{3A178205-0257-4164-92B7-33AC4E75C2C6}" name="SUN" dataDxfId="147"/>
    <tableColumn id="2" xr3:uid="{8A71F133-1E20-4672-B8BC-44C4ED38A808}" name="Mán" dataDxfId="146"/>
    <tableColumn id="3" xr3:uid="{F32DE1E0-64B0-4C54-AC31-126F35E0BFCC}" name="Þrið" dataDxfId="145"/>
    <tableColumn id="4" xr3:uid="{DDF22CAC-A0CE-45E4-A2BA-220BD121A487}" name="Miðv" dataDxfId="144"/>
    <tableColumn id="5" xr3:uid="{BC6E7779-250D-4390-A3D5-799E77D3B7B9}" name="Fimmt" dataDxfId="143"/>
    <tableColumn id="6" xr3:uid="{FB6DCBA9-60F2-4DCE-AF51-300301C91D06}" name="Föst" dataDxfId="142"/>
    <tableColumn id="7" xr3:uid="{E29F046B-1E9E-449C-8AFA-637B21A366AE}" name="Laug" dataDxfId="141"/>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5" xr:uid="{F218CC85-6AB3-49E6-BF95-C68B3E1010BD}" name="June81165692236260296" displayName="June81165692236260296" ref="I20:O26" totalsRowShown="0" headerRowDxfId="435" dataDxfId="434">
  <tableColumns count="7">
    <tableColumn id="1" xr3:uid="{90292E10-7671-4A23-88F3-0064A326E862}" name="SUN" dataDxfId="433"/>
    <tableColumn id="2" xr3:uid="{CEAE7DFD-8473-48B7-AE3F-4420B8A2DE37}" name="Mán" dataDxfId="171"/>
    <tableColumn id="3" xr3:uid="{98D450D8-854E-4BD0-82EA-B1629BEA774C}" name="Þrið" dataDxfId="170"/>
    <tableColumn id="4" xr3:uid="{912F796B-C73C-4C57-8E60-073C1918E929}" name="Miðv" dataDxfId="169"/>
    <tableColumn id="5" xr3:uid="{09034293-5FD3-4135-BD2D-EFA81EE9A8C7}" name="Fimmt" dataDxfId="168"/>
    <tableColumn id="6" xr3:uid="{906034A7-E3EC-4203-BCDA-10775CA633D7}" name="Föst" dataDxfId="166"/>
    <tableColumn id="7" xr3:uid="{659336E3-433A-47F9-8008-0757916249D4}" name="Laug" dataDxfId="167"/>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6" xr:uid="{90238963-473A-4294-A68E-CBF85C6B5162}" name="May_91175793237261297" displayName="May_91175793237261297" ref="B20:H26" totalsRowShown="0" headerRowDxfId="432" dataDxfId="431">
  <tableColumns count="7">
    <tableColumn id="1" xr3:uid="{07A3A4E1-73D0-45A2-9AEB-DD828E6B3E7B}" name="SUN" dataDxfId="430"/>
    <tableColumn id="2" xr3:uid="{D15CEF2F-73AE-4B3A-9AA6-0E090E324B63}" name="Mán" dataDxfId="429"/>
    <tableColumn id="3" xr3:uid="{62BC9ED7-22D0-4096-9B7C-E35C9E80A656}" name="Þrið" dataDxfId="428"/>
    <tableColumn id="4" xr3:uid="{F9BE2179-B340-4CF8-B57B-4582A914875F}" name="Miðv" dataDxfId="427"/>
    <tableColumn id="5" xr3:uid="{E6F73669-FE3B-4520-A400-3BF55EFEDADA}" name="Fimmt" dataDxfId="426"/>
    <tableColumn id="6" xr3:uid="{18819B88-A659-41D7-95FD-924628A77B4F}" name="Föst" dataDxfId="425"/>
    <tableColumn id="7" xr3:uid="{C4FCFD27-1918-4198-87CA-52E6FC7F457C}" name="Laug" dataDxfId="424"/>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7" xr:uid="{23F7DA71-38D7-45D7-A18F-C020CD457002}" name="March221185894238262298" displayName="March221185894238262298" ref="B12:H18" totalsRowShown="0" headerRowDxfId="423" dataDxfId="422">
  <tableColumns count="7">
    <tableColumn id="1" xr3:uid="{745B6078-E7F7-41BA-8413-F11E29E77B66}" name="SUN" dataDxfId="421"/>
    <tableColumn id="2" xr3:uid="{CBAE63F6-70A6-4F68-A593-A16F5FC15719}" name="Mán" dataDxfId="420"/>
    <tableColumn id="3" xr3:uid="{5FFA573A-9374-4B32-99A3-ACF4CE27497B}" name="Þrið" dataDxfId="419"/>
    <tableColumn id="4" xr3:uid="{15448C87-C898-495F-8C59-E36A5C97E062}" name="Miðv" dataDxfId="418"/>
    <tableColumn id="5" xr3:uid="{ECBD29A3-C287-421D-B631-D4FF85C8CB0D}" name="Fimmt" dataDxfId="417"/>
    <tableColumn id="6" xr3:uid="{3F8C95F4-9F23-40D2-A6BD-EC87A2CA6E89}" name="Föst" dataDxfId="416"/>
    <tableColumn id="7" xr3:uid="{5BEF7060-1022-4952-910F-030B38626740}" name="Laug" dataDxfId="415"/>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8" xr:uid="{AAE91883-DAE5-4B88-A9F9-7CD7428B98A2}" name="April231195995239263299" displayName="April231195995239263299" ref="I12:O18" totalsRowShown="0" headerRowDxfId="414" dataDxfId="413">
  <tableColumns count="7">
    <tableColumn id="1" xr3:uid="{0EF98750-AE06-4856-AE4B-B37D8E72AB35}" name="SUN" dataDxfId="412"/>
    <tableColumn id="2" xr3:uid="{6DB3C873-A418-40D8-8FA1-DEF0E22C7EFE}" name="Mán" dataDxfId="411"/>
    <tableColumn id="3" xr3:uid="{A2DD7E72-502A-45EF-AFA3-CA0F9472EC33}" name="Þrið" dataDxfId="410"/>
    <tableColumn id="4" xr3:uid="{7FEC5647-347E-4A72-861D-6EEC3B56EE48}" name="Miðv" dataDxfId="409"/>
    <tableColumn id="5" xr3:uid="{B4ECD407-24A1-4D74-B516-525765B54913}" name="Fimmt" dataDxfId="408"/>
    <tableColumn id="6" xr3:uid="{2CFBC637-22E3-43D8-B38B-C2EE4DA0415B}" name="Föst" dataDxfId="407"/>
    <tableColumn id="7" xr3:uid="{288AEE28-274D-4518-A780-87FBF731A097}" name="Laug" dataDxfId="406"/>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9" xr:uid="{024B52D5-AA57-4C09-BCFA-5FCF3B3832F5}" name="February241206096240264300" displayName="February241206096240264300" ref="I4:O9" totalsRowShown="0" headerRowDxfId="405" dataDxfId="404">
  <tableColumns count="7">
    <tableColumn id="1" xr3:uid="{E72195FA-1A01-4110-B145-0A00725E80D7}" name="SUN" dataDxfId="403"/>
    <tableColumn id="2" xr3:uid="{A9D791E5-EFE2-4AEA-A8FA-357459773CE0}" name="Mán" dataDxfId="402"/>
    <tableColumn id="3" xr3:uid="{1C80B3B8-A142-4103-ACA6-3A837E1E27E0}" name="Þrið" dataDxfId="401"/>
    <tableColumn id="4" xr3:uid="{7DEFB269-BB4E-4940-8662-0D88FF8EC4D2}" name="Miðv" dataDxfId="400"/>
    <tableColumn id="5" xr3:uid="{E2EA7B8A-2D9D-45F1-86A8-D7C25ADE8AAF}" name="Fimmt" dataDxfId="399"/>
    <tableColumn id="6" xr3:uid="{658E7971-F2A0-4ACA-960A-52DC9CAC904D}" name="Föst" dataDxfId="398"/>
    <tableColumn id="7" xr3:uid="{25FC92F2-D8A3-4E85-927A-BDD9CB380D6B}" name="Laug" dataDxfId="397"/>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0" xr:uid="{9D245107-6DD4-413D-9D59-97560CC1D5AF}" name="January251216197241265301" displayName="January251216197241265301" ref="B4:H10" totalsRowShown="0" headerRowDxfId="396" dataDxfId="395">
  <sortState xmlns:xlrd2="http://schemas.microsoft.com/office/spreadsheetml/2017/richdata2" ref="B5:H9">
    <sortCondition descending="1" ref="B4:B9"/>
  </sortState>
  <tableColumns count="7">
    <tableColumn id="1" xr3:uid="{247CC45E-5F76-44C8-B0DF-EED67796AA85}" name="SUN" dataDxfId="394"/>
    <tableColumn id="2" xr3:uid="{D43D0D1E-F6A4-47E4-89C8-12E3D2436B03}" name="Mán" dataDxfId="393"/>
    <tableColumn id="3" xr3:uid="{B3AED669-37E4-47EF-AE0E-95032263736B}" name="Þrið" dataDxfId="392"/>
    <tableColumn id="4" xr3:uid="{C993EABF-CEBE-4CA6-A371-6C935319E263}" name="Miðv" dataDxfId="391"/>
    <tableColumn id="5" xr3:uid="{61BB1C55-DA6C-4991-8D08-F2056CE7C791}" name="Fimmt" dataDxfId="390"/>
    <tableColumn id="6" xr3:uid="{35B767FC-03D8-4EF4-A37E-D0C18E474DD4}" name="Föst" dataDxfId="389"/>
    <tableColumn id="7" xr3:uid="{B3655C02-E5C3-4197-8874-9035F26A36B1}" name="Laug" dataDxfId="388"/>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3" xr:uid="{2BFE9790-0A75-4DFC-8DE0-6CC669F5DB89}" name="September21105086230254314" displayName="September21105086230254314" ref="B36:H42" totalsRowShown="0" headerRowDxfId="387" dataDxfId="386">
  <tableColumns count="7">
    <tableColumn id="1" xr3:uid="{91B00BB5-1B2E-4A56-BB1C-27CA52C57F84}" name="SUN" dataDxfId="385"/>
    <tableColumn id="2" xr3:uid="{48C85665-7E97-4152-9BF4-A96409BA3FD6}" name="Mán" dataDxfId="384"/>
    <tableColumn id="3" xr3:uid="{8CAC36EC-5517-4FC2-904A-37831BAB8544}" name="Þrið" dataDxfId="383"/>
    <tableColumn id="4" xr3:uid="{4E3FD0C4-98EC-460E-8BBA-508F7958E784}" name="Miðv" dataDxfId="382"/>
    <tableColumn id="5" xr3:uid="{CEDEC8AB-D085-4D9B-9784-70EAA4198FEA}" name="Fimmt" dataDxfId="381"/>
    <tableColumn id="6" xr3:uid="{C9F3E6DF-FB18-442F-9FC0-349E6B08D212}" name="Föst" dataDxfId="380"/>
    <tableColumn id="7" xr3:uid="{D668BA5D-71A2-4047-9D1F-AD128FF8F2AB}" name="Laug" dataDxfId="379"/>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4" xr:uid="{34B7EAB6-1E50-4209-B243-ACF1A41F6C18}" name="October31115187231255315" displayName="October31115187231255315" ref="I36:O42" totalsRowShown="0" headerRowDxfId="378" dataDxfId="377">
  <tableColumns count="7">
    <tableColumn id="1" xr3:uid="{CB2213F0-8E88-495E-B4A3-FB1FCB2682FA}" name="SUN" dataDxfId="376"/>
    <tableColumn id="2" xr3:uid="{77F7E752-671C-4438-9790-07CE6E3E2285}" name="Mán" dataDxfId="375"/>
    <tableColumn id="3" xr3:uid="{4DD945BB-31DC-4B57-A13C-CC7FF515707E}" name="Þrið" dataDxfId="374"/>
    <tableColumn id="4" xr3:uid="{7E1ED5F3-77B2-496E-9C87-7B42942AA423}" name="Miðv" dataDxfId="373"/>
    <tableColumn id="5" xr3:uid="{DD7C16FC-4C1B-43ED-83DE-D0F3F984FC2D}" name="Fimmt" dataDxfId="372"/>
    <tableColumn id="6" xr3:uid="{EE459B63-41F5-4C43-810A-502A90C85269}" name="Föst" dataDxfId="371"/>
    <tableColumn id="7" xr3:uid="{41FE885E-A2BB-418B-B757-14762EA64310}" name="Laug" dataDxfId="37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5" xr:uid="{7DF1A27E-9F2D-457F-9885-B124DBAE0D62}" name="December41125288232256316" displayName="December41125288232256316" ref="I44:O50" totalsRowShown="0" headerRowDxfId="369" dataDxfId="368">
  <tableColumns count="7">
    <tableColumn id="1" xr3:uid="{58288EC1-E87D-4638-8B36-24901C816057}" name="SUN" dataDxfId="367"/>
    <tableColumn id="2" xr3:uid="{44725096-2948-4F07-B7CD-A69DD55F103D}" name="Mán" dataDxfId="366"/>
    <tableColumn id="3" xr3:uid="{A700D1FC-E10F-40BD-A0EE-6B859B385F31}" name="Þrið" dataDxfId="365"/>
    <tableColumn id="4" xr3:uid="{AB43AE91-527B-4CE1-BF1C-347AA89C6FC6}" name="Miðv" dataDxfId="364"/>
    <tableColumn id="5" xr3:uid="{DB979D6C-52A6-48F3-9387-923691AC83A9}" name="Fimmt" dataDxfId="363"/>
    <tableColumn id="6" xr3:uid="{BC914A71-771C-4242-AE41-A0967C13E7B0}" name="Föst" dataDxfId="362"/>
    <tableColumn id="7" xr3:uid="{1A2459B9-1AF5-412E-8C52-643D9726BAC2}" name="Laug" dataDxfId="361"/>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102.xml"/><Relationship Id="rId13" Type="http://schemas.openxmlformats.org/officeDocument/2006/relationships/table" Target="../tables/table107.xml"/><Relationship Id="rId3" Type="http://schemas.openxmlformats.org/officeDocument/2006/relationships/table" Target="../tables/table97.xml"/><Relationship Id="rId7" Type="http://schemas.openxmlformats.org/officeDocument/2006/relationships/table" Target="../tables/table101.xml"/><Relationship Id="rId12" Type="http://schemas.openxmlformats.org/officeDocument/2006/relationships/table" Target="../tables/table106.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table" Target="../tables/table100.xml"/><Relationship Id="rId11" Type="http://schemas.openxmlformats.org/officeDocument/2006/relationships/table" Target="../tables/table105.xml"/><Relationship Id="rId5" Type="http://schemas.openxmlformats.org/officeDocument/2006/relationships/table" Target="../tables/table99.xml"/><Relationship Id="rId10" Type="http://schemas.openxmlformats.org/officeDocument/2006/relationships/table" Target="../tables/table104.xml"/><Relationship Id="rId4" Type="http://schemas.openxmlformats.org/officeDocument/2006/relationships/table" Target="../tables/table98.xml"/><Relationship Id="rId9" Type="http://schemas.openxmlformats.org/officeDocument/2006/relationships/table" Target="../tables/table103.xml"/><Relationship Id="rId14" Type="http://schemas.openxmlformats.org/officeDocument/2006/relationships/table" Target="../tables/table108.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114.xml"/><Relationship Id="rId13" Type="http://schemas.openxmlformats.org/officeDocument/2006/relationships/table" Target="../tables/table119.xml"/><Relationship Id="rId3" Type="http://schemas.openxmlformats.org/officeDocument/2006/relationships/table" Target="../tables/table109.xml"/><Relationship Id="rId7" Type="http://schemas.openxmlformats.org/officeDocument/2006/relationships/table" Target="../tables/table113.xml"/><Relationship Id="rId12" Type="http://schemas.openxmlformats.org/officeDocument/2006/relationships/table" Target="../tables/table118.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table" Target="../tables/table112.xml"/><Relationship Id="rId11" Type="http://schemas.openxmlformats.org/officeDocument/2006/relationships/table" Target="../tables/table117.xml"/><Relationship Id="rId5" Type="http://schemas.openxmlformats.org/officeDocument/2006/relationships/table" Target="../tables/table111.xml"/><Relationship Id="rId10" Type="http://schemas.openxmlformats.org/officeDocument/2006/relationships/table" Target="../tables/table116.xml"/><Relationship Id="rId4" Type="http://schemas.openxmlformats.org/officeDocument/2006/relationships/table" Target="../tables/table110.xml"/><Relationship Id="rId9" Type="http://schemas.openxmlformats.org/officeDocument/2006/relationships/table" Target="../tables/table115.xml"/><Relationship Id="rId14" Type="http://schemas.openxmlformats.org/officeDocument/2006/relationships/table" Target="../tables/table120.xml"/></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5.xml"/><Relationship Id="rId13" Type="http://schemas.openxmlformats.org/officeDocument/2006/relationships/table" Target="../tables/table20.xml"/><Relationship Id="rId3" Type="http://schemas.openxmlformats.org/officeDocument/2006/relationships/vmlDrawing" Target="../drawings/vmlDrawing2.vml"/><Relationship Id="rId7" Type="http://schemas.openxmlformats.org/officeDocument/2006/relationships/table" Target="../tables/table14.xml"/><Relationship Id="rId12" Type="http://schemas.openxmlformats.org/officeDocument/2006/relationships/table" Target="../tables/table19.xml"/><Relationship Id="rId17" Type="http://schemas.openxmlformats.org/officeDocument/2006/relationships/table" Target="../tables/table24.xml"/><Relationship Id="rId2" Type="http://schemas.openxmlformats.org/officeDocument/2006/relationships/drawing" Target="../drawings/drawing2.xml"/><Relationship Id="rId16" Type="http://schemas.openxmlformats.org/officeDocument/2006/relationships/table" Target="../tables/table23.xml"/><Relationship Id="rId1" Type="http://schemas.openxmlformats.org/officeDocument/2006/relationships/printerSettings" Target="../printerSettings/printerSettings3.bin"/><Relationship Id="rId6" Type="http://schemas.openxmlformats.org/officeDocument/2006/relationships/table" Target="../tables/table13.xml"/><Relationship Id="rId11" Type="http://schemas.openxmlformats.org/officeDocument/2006/relationships/table" Target="../tables/table18.xml"/><Relationship Id="rId5" Type="http://schemas.openxmlformats.org/officeDocument/2006/relationships/ctrlProp" Target="../ctrlProps/ctrlProp3.xml"/><Relationship Id="rId15" Type="http://schemas.openxmlformats.org/officeDocument/2006/relationships/table" Target="../tables/table22.xml"/><Relationship Id="rId10" Type="http://schemas.openxmlformats.org/officeDocument/2006/relationships/table" Target="../tables/table17.xml"/><Relationship Id="rId4" Type="http://schemas.openxmlformats.org/officeDocument/2006/relationships/ctrlProp" Target="../ctrlProps/ctrlProp2.xml"/><Relationship Id="rId9" Type="http://schemas.openxmlformats.org/officeDocument/2006/relationships/table" Target="../tables/table16.xml"/><Relationship Id="rId14" Type="http://schemas.openxmlformats.org/officeDocument/2006/relationships/table" Target="../tables/table2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30.xml"/><Relationship Id="rId13" Type="http://schemas.openxmlformats.org/officeDocument/2006/relationships/table" Target="../tables/table35.xml"/><Relationship Id="rId3" Type="http://schemas.openxmlformats.org/officeDocument/2006/relationships/table" Target="../tables/table25.xml"/><Relationship Id="rId7" Type="http://schemas.openxmlformats.org/officeDocument/2006/relationships/table" Target="../tables/table29.xml"/><Relationship Id="rId12" Type="http://schemas.openxmlformats.org/officeDocument/2006/relationships/table" Target="../tables/table3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28.xml"/><Relationship Id="rId11" Type="http://schemas.openxmlformats.org/officeDocument/2006/relationships/table" Target="../tables/table33.xml"/><Relationship Id="rId5" Type="http://schemas.openxmlformats.org/officeDocument/2006/relationships/table" Target="../tables/table27.xml"/><Relationship Id="rId10" Type="http://schemas.openxmlformats.org/officeDocument/2006/relationships/table" Target="../tables/table32.xml"/><Relationship Id="rId4" Type="http://schemas.openxmlformats.org/officeDocument/2006/relationships/table" Target="../tables/table26.xml"/><Relationship Id="rId9" Type="http://schemas.openxmlformats.org/officeDocument/2006/relationships/table" Target="../tables/table31.xml"/><Relationship Id="rId14" Type="http://schemas.openxmlformats.org/officeDocument/2006/relationships/table" Target="../tables/table36.xml"/></Relationships>
</file>

<file path=xl/worksheets/_rels/sheet5.xml.rels><?xml version="1.0" encoding="UTF-8" standalone="yes"?>
<Relationships xmlns="http://schemas.openxmlformats.org/package/2006/relationships"><Relationship Id="rId8" Type="http://schemas.openxmlformats.org/officeDocument/2006/relationships/table" Target="../tables/table38.xml"/><Relationship Id="rId13" Type="http://schemas.openxmlformats.org/officeDocument/2006/relationships/table" Target="../tables/table43.xml"/><Relationship Id="rId18" Type="http://schemas.openxmlformats.org/officeDocument/2006/relationships/table" Target="../tables/table48.xml"/><Relationship Id="rId3" Type="http://schemas.openxmlformats.org/officeDocument/2006/relationships/vmlDrawing" Target="../drawings/vmlDrawing3.vml"/><Relationship Id="rId7" Type="http://schemas.openxmlformats.org/officeDocument/2006/relationships/table" Target="../tables/table37.xml"/><Relationship Id="rId12" Type="http://schemas.openxmlformats.org/officeDocument/2006/relationships/table" Target="../tables/table42.xml"/><Relationship Id="rId17" Type="http://schemas.openxmlformats.org/officeDocument/2006/relationships/table" Target="../tables/table47.xml"/><Relationship Id="rId2" Type="http://schemas.openxmlformats.org/officeDocument/2006/relationships/drawing" Target="../drawings/drawing4.xml"/><Relationship Id="rId16" Type="http://schemas.openxmlformats.org/officeDocument/2006/relationships/table" Target="../tables/table46.xml"/><Relationship Id="rId1" Type="http://schemas.openxmlformats.org/officeDocument/2006/relationships/printerSettings" Target="../printerSettings/printerSettings5.bin"/><Relationship Id="rId6" Type="http://schemas.openxmlformats.org/officeDocument/2006/relationships/ctrlProp" Target="../ctrlProps/ctrlProp6.xml"/><Relationship Id="rId11" Type="http://schemas.openxmlformats.org/officeDocument/2006/relationships/table" Target="../tables/table41.xml"/><Relationship Id="rId5" Type="http://schemas.openxmlformats.org/officeDocument/2006/relationships/ctrlProp" Target="../ctrlProps/ctrlProp5.xml"/><Relationship Id="rId15" Type="http://schemas.openxmlformats.org/officeDocument/2006/relationships/table" Target="../tables/table45.xml"/><Relationship Id="rId10" Type="http://schemas.openxmlformats.org/officeDocument/2006/relationships/table" Target="../tables/table40.xml"/><Relationship Id="rId4" Type="http://schemas.openxmlformats.org/officeDocument/2006/relationships/ctrlProp" Target="../ctrlProps/ctrlProp4.xml"/><Relationship Id="rId9" Type="http://schemas.openxmlformats.org/officeDocument/2006/relationships/table" Target="../tables/table39.xml"/><Relationship Id="rId14" Type="http://schemas.openxmlformats.org/officeDocument/2006/relationships/table" Target="../tables/table44.xml"/></Relationships>
</file>

<file path=xl/worksheets/_rels/sheet6.xml.rels><?xml version="1.0" encoding="UTF-8" standalone="yes"?>
<Relationships xmlns="http://schemas.openxmlformats.org/package/2006/relationships"><Relationship Id="rId8" Type="http://schemas.openxmlformats.org/officeDocument/2006/relationships/table" Target="../tables/table51.xml"/><Relationship Id="rId13" Type="http://schemas.openxmlformats.org/officeDocument/2006/relationships/table" Target="../tables/table56.xml"/><Relationship Id="rId3" Type="http://schemas.openxmlformats.org/officeDocument/2006/relationships/vmlDrawing" Target="../drawings/vmlDrawing4.vml"/><Relationship Id="rId7" Type="http://schemas.openxmlformats.org/officeDocument/2006/relationships/table" Target="../tables/table50.xml"/><Relationship Id="rId12" Type="http://schemas.openxmlformats.org/officeDocument/2006/relationships/table" Target="../tables/table55.xml"/><Relationship Id="rId17" Type="http://schemas.openxmlformats.org/officeDocument/2006/relationships/table" Target="../tables/table60.xml"/><Relationship Id="rId2" Type="http://schemas.openxmlformats.org/officeDocument/2006/relationships/drawing" Target="../drawings/drawing5.xml"/><Relationship Id="rId16" Type="http://schemas.openxmlformats.org/officeDocument/2006/relationships/table" Target="../tables/table59.xml"/><Relationship Id="rId1" Type="http://schemas.openxmlformats.org/officeDocument/2006/relationships/printerSettings" Target="../printerSettings/printerSettings6.bin"/><Relationship Id="rId6" Type="http://schemas.openxmlformats.org/officeDocument/2006/relationships/table" Target="../tables/table49.xml"/><Relationship Id="rId11" Type="http://schemas.openxmlformats.org/officeDocument/2006/relationships/table" Target="../tables/table54.xml"/><Relationship Id="rId5" Type="http://schemas.openxmlformats.org/officeDocument/2006/relationships/ctrlProp" Target="../ctrlProps/ctrlProp8.xml"/><Relationship Id="rId15" Type="http://schemas.openxmlformats.org/officeDocument/2006/relationships/table" Target="../tables/table58.xml"/><Relationship Id="rId10" Type="http://schemas.openxmlformats.org/officeDocument/2006/relationships/table" Target="../tables/table53.xml"/><Relationship Id="rId4" Type="http://schemas.openxmlformats.org/officeDocument/2006/relationships/ctrlProp" Target="../ctrlProps/ctrlProp7.xml"/><Relationship Id="rId9" Type="http://schemas.openxmlformats.org/officeDocument/2006/relationships/table" Target="../tables/table52.xml"/><Relationship Id="rId14" Type="http://schemas.openxmlformats.org/officeDocument/2006/relationships/table" Target="../tables/table57.xml"/></Relationships>
</file>

<file path=xl/worksheets/_rels/sheet7.xml.rels><?xml version="1.0" encoding="UTF-8" standalone="yes"?>
<Relationships xmlns="http://schemas.openxmlformats.org/package/2006/relationships"><Relationship Id="rId8" Type="http://schemas.openxmlformats.org/officeDocument/2006/relationships/table" Target="../tables/table63.xml"/><Relationship Id="rId13" Type="http://schemas.openxmlformats.org/officeDocument/2006/relationships/table" Target="../tables/table68.xml"/><Relationship Id="rId3" Type="http://schemas.openxmlformats.org/officeDocument/2006/relationships/vmlDrawing" Target="../drawings/vmlDrawing5.vml"/><Relationship Id="rId7" Type="http://schemas.openxmlformats.org/officeDocument/2006/relationships/table" Target="../tables/table62.xml"/><Relationship Id="rId12" Type="http://schemas.openxmlformats.org/officeDocument/2006/relationships/table" Target="../tables/table67.xml"/><Relationship Id="rId17" Type="http://schemas.openxmlformats.org/officeDocument/2006/relationships/table" Target="../tables/table72.xml"/><Relationship Id="rId2" Type="http://schemas.openxmlformats.org/officeDocument/2006/relationships/drawing" Target="../drawings/drawing6.xml"/><Relationship Id="rId16" Type="http://schemas.openxmlformats.org/officeDocument/2006/relationships/table" Target="../tables/table71.xml"/><Relationship Id="rId1" Type="http://schemas.openxmlformats.org/officeDocument/2006/relationships/printerSettings" Target="../printerSettings/printerSettings7.bin"/><Relationship Id="rId6" Type="http://schemas.openxmlformats.org/officeDocument/2006/relationships/table" Target="../tables/table61.xml"/><Relationship Id="rId11" Type="http://schemas.openxmlformats.org/officeDocument/2006/relationships/table" Target="../tables/table66.xml"/><Relationship Id="rId5" Type="http://schemas.openxmlformats.org/officeDocument/2006/relationships/ctrlProp" Target="../ctrlProps/ctrlProp10.xml"/><Relationship Id="rId15" Type="http://schemas.openxmlformats.org/officeDocument/2006/relationships/table" Target="../tables/table70.xml"/><Relationship Id="rId10" Type="http://schemas.openxmlformats.org/officeDocument/2006/relationships/table" Target="../tables/table65.xml"/><Relationship Id="rId4" Type="http://schemas.openxmlformats.org/officeDocument/2006/relationships/ctrlProp" Target="../ctrlProps/ctrlProp9.xml"/><Relationship Id="rId9" Type="http://schemas.openxmlformats.org/officeDocument/2006/relationships/table" Target="../tables/table64.xml"/><Relationship Id="rId14" Type="http://schemas.openxmlformats.org/officeDocument/2006/relationships/table" Target="../tables/table69.xml"/></Relationships>
</file>

<file path=xl/worksheets/_rels/sheet8.xml.rels><?xml version="1.0" encoding="UTF-8" standalone="yes"?>
<Relationships xmlns="http://schemas.openxmlformats.org/package/2006/relationships"><Relationship Id="rId8" Type="http://schemas.openxmlformats.org/officeDocument/2006/relationships/table" Target="../tables/table78.xml"/><Relationship Id="rId13" Type="http://schemas.openxmlformats.org/officeDocument/2006/relationships/table" Target="../tables/table83.xml"/><Relationship Id="rId3" Type="http://schemas.openxmlformats.org/officeDocument/2006/relationships/table" Target="../tables/table73.xml"/><Relationship Id="rId7" Type="http://schemas.openxmlformats.org/officeDocument/2006/relationships/table" Target="../tables/table77.xml"/><Relationship Id="rId12" Type="http://schemas.openxmlformats.org/officeDocument/2006/relationships/table" Target="../tables/table82.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table" Target="../tables/table76.xml"/><Relationship Id="rId11" Type="http://schemas.openxmlformats.org/officeDocument/2006/relationships/table" Target="../tables/table81.xml"/><Relationship Id="rId5" Type="http://schemas.openxmlformats.org/officeDocument/2006/relationships/table" Target="../tables/table75.xml"/><Relationship Id="rId10" Type="http://schemas.openxmlformats.org/officeDocument/2006/relationships/table" Target="../tables/table80.xml"/><Relationship Id="rId4" Type="http://schemas.openxmlformats.org/officeDocument/2006/relationships/table" Target="../tables/table74.xml"/><Relationship Id="rId9" Type="http://schemas.openxmlformats.org/officeDocument/2006/relationships/table" Target="../tables/table79.xml"/><Relationship Id="rId14" Type="http://schemas.openxmlformats.org/officeDocument/2006/relationships/table" Target="../tables/table84.xml"/></Relationships>
</file>

<file path=xl/worksheets/_rels/sheet9.xml.rels><?xml version="1.0" encoding="UTF-8" standalone="yes"?>
<Relationships xmlns="http://schemas.openxmlformats.org/package/2006/relationships"><Relationship Id="rId8" Type="http://schemas.openxmlformats.org/officeDocument/2006/relationships/table" Target="../tables/table90.xml"/><Relationship Id="rId13" Type="http://schemas.openxmlformats.org/officeDocument/2006/relationships/table" Target="../tables/table95.xml"/><Relationship Id="rId3" Type="http://schemas.openxmlformats.org/officeDocument/2006/relationships/table" Target="../tables/table85.xml"/><Relationship Id="rId7" Type="http://schemas.openxmlformats.org/officeDocument/2006/relationships/table" Target="../tables/table89.xml"/><Relationship Id="rId12" Type="http://schemas.openxmlformats.org/officeDocument/2006/relationships/table" Target="../tables/table94.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table" Target="../tables/table88.xml"/><Relationship Id="rId11" Type="http://schemas.openxmlformats.org/officeDocument/2006/relationships/table" Target="../tables/table93.xml"/><Relationship Id="rId5" Type="http://schemas.openxmlformats.org/officeDocument/2006/relationships/table" Target="../tables/table87.xml"/><Relationship Id="rId10" Type="http://schemas.openxmlformats.org/officeDocument/2006/relationships/table" Target="../tables/table92.xml"/><Relationship Id="rId4" Type="http://schemas.openxmlformats.org/officeDocument/2006/relationships/table" Target="../tables/table86.xml"/><Relationship Id="rId9" Type="http://schemas.openxmlformats.org/officeDocument/2006/relationships/table" Target="../tables/table91.xml"/><Relationship Id="rId14" Type="http://schemas.openxmlformats.org/officeDocument/2006/relationships/table" Target="../tables/table9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A67F1-E720-4B76-B254-0DA3BCA662D8}">
  <sheetPr>
    <tabColor theme="7" tint="-0.249977111117893"/>
  </sheetPr>
  <dimension ref="B1:B8"/>
  <sheetViews>
    <sheetView showGridLines="0" workbookViewId="0"/>
  </sheetViews>
  <sheetFormatPr defaultRowHeight="11.25" x14ac:dyDescent="0.2"/>
  <cols>
    <col min="1" max="1" width="2.83203125" customWidth="1"/>
    <col min="2" max="2" width="92.83203125" style="22" customWidth="1"/>
    <col min="3" max="3" width="2.83203125" customWidth="1"/>
  </cols>
  <sheetData>
    <row r="1" spans="2:2" ht="30" customHeight="1" x14ac:dyDescent="0.2">
      <c r="B1" s="19" t="s">
        <v>1</v>
      </c>
    </row>
    <row r="2" spans="2:2" ht="30" customHeight="1" x14ac:dyDescent="0.2">
      <c r="B2" s="18" t="s">
        <v>2</v>
      </c>
    </row>
    <row r="3" spans="2:2" ht="30" customHeight="1" x14ac:dyDescent="0.2">
      <c r="B3" s="18" t="s">
        <v>3</v>
      </c>
    </row>
    <row r="4" spans="2:2" ht="30" customHeight="1" x14ac:dyDescent="0.2">
      <c r="B4" s="18" t="s">
        <v>4</v>
      </c>
    </row>
    <row r="5" spans="2:2" ht="30" customHeight="1" x14ac:dyDescent="0.25">
      <c r="B5" s="21" t="s">
        <v>5</v>
      </c>
    </row>
    <row r="6" spans="2:2" ht="65.25" customHeight="1" x14ac:dyDescent="0.2">
      <c r="B6" s="26" t="s">
        <v>25</v>
      </c>
    </row>
    <row r="7" spans="2:2" ht="30" x14ac:dyDescent="0.2">
      <c r="B7" s="20" t="s">
        <v>16</v>
      </c>
    </row>
    <row r="8" spans="2:2" ht="15" x14ac:dyDescent="0.2">
      <c r="B8" s="1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4D366-04CE-4542-8807-0BDFCE6BFE9C}">
  <dimension ref="A1:AL63"/>
  <sheetViews>
    <sheetView workbookViewId="0">
      <selection activeCell="T31" sqref="T31"/>
    </sheetView>
  </sheetViews>
  <sheetFormatPr defaultColWidth="9.5" defaultRowHeight="11.25" x14ac:dyDescent="0.2"/>
  <cols>
    <col min="1" max="1" width="1.5" style="25" customWidth="1"/>
    <col min="2" max="15" width="5.83203125" style="1" customWidth="1"/>
    <col min="16" max="16" width="1.1640625" style="1" customWidth="1"/>
    <col min="17" max="17" width="1.1640625" style="66" customWidth="1"/>
    <col min="18" max="18" width="33.1640625" customWidth="1"/>
    <col min="19" max="19" width="60" style="1" customWidth="1"/>
    <col min="20" max="20" width="49.1640625" style="1" customWidth="1"/>
    <col min="21" max="39" width="9.33203125" style="1" customWidth="1"/>
    <col min="40" max="16384" width="9.5" style="1"/>
  </cols>
  <sheetData>
    <row r="1" spans="1:38" ht="30" customHeight="1" x14ac:dyDescent="0.2">
      <c r="A1" s="88" t="s">
        <v>6</v>
      </c>
      <c r="B1" s="195">
        <v>2022</v>
      </c>
      <c r="C1" s="195"/>
      <c r="D1" s="195"/>
      <c r="E1" s="195"/>
      <c r="F1" s="175" t="s">
        <v>50</v>
      </c>
      <c r="G1" s="176"/>
      <c r="H1" s="176"/>
      <c r="I1" s="176"/>
      <c r="J1" s="176"/>
      <c r="K1" s="176"/>
      <c r="L1" s="176"/>
      <c r="M1" s="176"/>
      <c r="N1" s="176"/>
      <c r="O1" s="176"/>
      <c r="P1" s="89"/>
      <c r="Q1" s="89"/>
      <c r="R1" s="94" t="s">
        <v>42</v>
      </c>
      <c r="S1" s="69"/>
      <c r="T1"/>
      <c r="U1"/>
      <c r="V1"/>
      <c r="W1"/>
    </row>
    <row r="2" spans="1:38" ht="15" customHeight="1" x14ac:dyDescent="0.2">
      <c r="A2" s="24" t="s">
        <v>7</v>
      </c>
      <c r="B2" s="169"/>
      <c r="C2" s="169"/>
      <c r="D2" s="169"/>
      <c r="E2" s="169"/>
      <c r="F2" s="169"/>
      <c r="G2" s="169"/>
      <c r="H2" s="169"/>
      <c r="I2" s="2"/>
      <c r="J2" s="2"/>
      <c r="K2" s="2"/>
      <c r="L2" s="2"/>
      <c r="M2" s="2"/>
      <c r="N2" s="2"/>
      <c r="O2" s="2"/>
      <c r="P2" s="89"/>
    </row>
    <row r="3" spans="1:38" ht="15" customHeight="1" x14ac:dyDescent="0.3">
      <c r="A3" s="25" t="s">
        <v>8</v>
      </c>
      <c r="B3" s="180" t="s">
        <v>26</v>
      </c>
      <c r="C3" s="181"/>
      <c r="D3" s="181"/>
      <c r="E3" s="181"/>
      <c r="F3" s="181"/>
      <c r="G3" s="181"/>
      <c r="H3" s="182"/>
      <c r="I3" s="189" t="s">
        <v>27</v>
      </c>
      <c r="J3" s="190"/>
      <c r="K3" s="190"/>
      <c r="L3" s="190"/>
      <c r="M3" s="190"/>
      <c r="N3" s="190"/>
      <c r="O3" s="191"/>
      <c r="P3" s="90"/>
      <c r="Q3" s="2"/>
      <c r="R3" s="77"/>
      <c r="S3" s="68"/>
      <c r="T3" s="2"/>
      <c r="U3" s="2"/>
      <c r="V3" s="2"/>
      <c r="W3" s="2"/>
      <c r="X3" s="2"/>
      <c r="Y3" s="2"/>
      <c r="Z3" s="2"/>
      <c r="AA3" s="2"/>
      <c r="AB3" s="2"/>
      <c r="AC3" s="2"/>
      <c r="AD3" s="2"/>
      <c r="AE3" s="2"/>
      <c r="AF3" s="2"/>
      <c r="AG3" s="2"/>
      <c r="AH3" s="2"/>
      <c r="AI3" s="2"/>
      <c r="AJ3" s="2"/>
      <c r="AK3" s="2"/>
      <c r="AL3" s="2"/>
    </row>
    <row r="4" spans="1:38" ht="15" customHeight="1" x14ac:dyDescent="0.3">
      <c r="A4" s="24" t="s">
        <v>17</v>
      </c>
      <c r="B4" s="70" t="s">
        <v>0</v>
      </c>
      <c r="C4" s="17" t="s">
        <v>51</v>
      </c>
      <c r="D4" s="17" t="s">
        <v>52</v>
      </c>
      <c r="E4" s="17" t="s">
        <v>53</v>
      </c>
      <c r="F4" s="17" t="s">
        <v>54</v>
      </c>
      <c r="G4" s="17" t="s">
        <v>55</v>
      </c>
      <c r="H4" s="34" t="s">
        <v>56</v>
      </c>
      <c r="I4" s="70" t="s">
        <v>0</v>
      </c>
      <c r="J4" s="17" t="s">
        <v>51</v>
      </c>
      <c r="K4" s="17" t="s">
        <v>52</v>
      </c>
      <c r="L4" s="17" t="s">
        <v>53</v>
      </c>
      <c r="M4" s="17" t="s">
        <v>54</v>
      </c>
      <c r="N4" s="17" t="s">
        <v>55</v>
      </c>
      <c r="O4" s="34" t="s">
        <v>56</v>
      </c>
      <c r="P4" s="89"/>
      <c r="R4" s="75" t="s">
        <v>38</v>
      </c>
      <c r="S4" s="65"/>
      <c r="V4" s="2"/>
      <c r="AD4" s="2"/>
      <c r="AL4" s="2"/>
    </row>
    <row r="5" spans="1:38" ht="15" customHeight="1" x14ac:dyDescent="0.3">
      <c r="A5" s="24"/>
      <c r="B5" s="152" t="str">
        <f>IF(DAY(JanSun1)=1,"",IF(AND(YEAR(JanSun1+1)=CalendarYear,MONTH(JanSun1+1)=1),JanSun1+1,""))</f>
        <v/>
      </c>
      <c r="C5" s="149"/>
      <c r="D5" s="149" t="str">
        <f>IF(DAY(JanSun1)=1,"",IF(AND(YEAR(JanSun1+3)=CalendarYear,MONTH(JanSun1+3)=1),JanSun1+3,""))</f>
        <v/>
      </c>
      <c r="E5" s="27" t="str">
        <f>IF(DAY(JanSun1)=1,"",IF(AND(YEAR(JanSun1+4)=CalendarYear,MONTH(JanSun1+4)=1),JanSun1+4,""))</f>
        <v/>
      </c>
      <c r="F5" s="149" t="str">
        <f>IF(DAY(JanSun1)=1,"",IF(AND(YEAR(JanSun1+5)=CalendarYear,MONTH(JanSun1+5)=1),JanSun1+5,""))</f>
        <v/>
      </c>
      <c r="G5" s="27" t="str">
        <f>IF(DAY(JanSun1)=1,"",IF(AND(YEAR(JanSun1+6)=CalendarYear,MONTH(JanSun1+6)=1),JanSun1+6,""))</f>
        <v/>
      </c>
      <c r="H5" s="50">
        <f>IF(DAY(JanSun1)=1,IF(AND(YEAR(JanSun1)=CalendarYear,MONTH(JanSun1)=1),JanSun1,""),IF(AND(YEAR(JanSun1+7)=CalendarYear,MONTH(JanSun1+7)=1),JanSun1+7,""))</f>
        <v>44562</v>
      </c>
      <c r="I5" s="71" t="str">
        <f>IF(DAY(FebSun1)=1,"",IF(AND(YEAR(FebSun1+1)=CalendarYear,MONTH(FebSun1+1)=2),FebSun1+1,""))</f>
        <v/>
      </c>
      <c r="J5" s="149" t="str">
        <f>IF(DAY(FebSun1)=1,"",IF(AND(YEAR(FebSun1+2)=CalendarYear,MONTH(FebSun1+2)=2),FebSun1+2,""))</f>
        <v/>
      </c>
      <c r="K5" s="149">
        <f>IF(DAY(FebSun1)=1,"",IF(AND(YEAR(FebSun1+3)=CalendarYear,MONTH(FebSun1+3)=2),FebSun1+3,""))</f>
        <v>44593</v>
      </c>
      <c r="L5" s="149">
        <f>IF(DAY(FebSun1)=1,"",IF(AND(YEAR(FebSun1+4)=CalendarYear,MONTH(FebSun1+4)=2),FebSun1+4,""))</f>
        <v>44594</v>
      </c>
      <c r="M5" s="149">
        <f>IF(DAY(FebSun1)=1,"",IF(AND(YEAR(FebSun1+5)=CalendarYear,MONTH(FebSun1+5)=2),FebSun1+5,""))</f>
        <v>44595</v>
      </c>
      <c r="N5" s="149">
        <f>IF(DAY(FebSun1)=1,"",IF(AND(YEAR(FebSun1+6)=CalendarYear,MONTH(FebSun1+6)=2),FebSun1+6,""))</f>
        <v>44596</v>
      </c>
      <c r="O5" s="138">
        <f>IF(DAY(FebSun1)=1,IF(AND(YEAR(FebSun1)=CalendarYear,MONTH(FebSun1)=2),FebSun1,""),IF(AND(YEAR(FebSun1+7)=CalendarYear,MONTH(FebSun1+7)=2),FebSun1+7,""))</f>
        <v>44597</v>
      </c>
      <c r="P5" s="89"/>
      <c r="R5" s="75" t="s">
        <v>42</v>
      </c>
      <c r="S5" s="65"/>
      <c r="AD5" s="2"/>
      <c r="AL5" s="2"/>
    </row>
    <row r="6" spans="1:38" ht="15" customHeight="1" x14ac:dyDescent="0.25">
      <c r="A6" s="24"/>
      <c r="B6" s="71">
        <f>IF(DAY(JanSun1)=1,IF(AND(YEAR(JanSun1+1)=CalendarYear,MONTH(JanSun1+1)=1),JanSun1+1,""),IF(AND(YEAR(JanSun1+8)=CalendarYear,MONTH(JanSun1+8)=1),JanSun1+8,""))</f>
        <v>44563</v>
      </c>
      <c r="C6" s="149">
        <f>IF(DAY(JanSun1)=1,IF(AND(YEAR(JanSun1+2)=CalendarYear,MONTH(JanSun1+2)=1),JanSun1+2,""),IF(AND(YEAR(JanSun1+9)=CalendarYear,MONTH(JanSun1+9)=1),JanSun1+9,""))</f>
        <v>44564</v>
      </c>
      <c r="D6" s="149">
        <f>IF(DAY(JanSun1)=1,IF(AND(YEAR(JanSun1+3)=CalendarYear,MONTH(JanSun1+3)=1),JanSun1+3,""),IF(AND(YEAR(JanSun1+10)=CalendarYear,MONTH(JanSun1+10)=1),JanSun1+10,""))</f>
        <v>44565</v>
      </c>
      <c r="E6" s="149">
        <f>IF(DAY(JanSun1)=1,IF(AND(YEAR(JanSun1+4)=CalendarYear,MONTH(JanSun1+4)=1),JanSun1+4,""),IF(AND(YEAR(JanSun1+11)=CalendarYear,MONTH(JanSun1+11)=1),JanSun1+11,""))</f>
        <v>44566</v>
      </c>
      <c r="F6" s="149">
        <f>IF(DAY(JanSun1)=1,IF(AND(YEAR(JanSun1+5)=CalendarYear,MONTH(JanSun1+5)=1),JanSun1+5,""),IF(AND(YEAR(JanSun1+12)=CalendarYear,MONTH(JanSun1+12)=1),JanSun1+12,""))</f>
        <v>44567</v>
      </c>
      <c r="G6" s="149">
        <f>IF(DAY(JanSun1)=1,IF(AND(YEAR(JanSun1+6)=CalendarYear,MONTH(JanSun1+6)=1),JanSun1+6,""),IF(AND(YEAR(JanSun1+13)=CalendarYear,MONTH(JanSun1+13)=1),JanSun1+13,""))</f>
        <v>44568</v>
      </c>
      <c r="H6" s="138">
        <f>IF(DAY(JanSun1)=1,IF(AND(YEAR(JanSun1+7)=CalendarYear,MONTH(JanSun1+7)=1),JanSun1+7,""),IF(AND(YEAR(JanSun1+14)=CalendarYear,MONTH(JanSun1+14)=1),JanSun1+14,""))</f>
        <v>44569</v>
      </c>
      <c r="I6" s="71">
        <f>IF(DAY(FebSun1)=1,IF(AND(YEAR(FebSun1+1)=CalendarYear,MONTH(FebSun1+1)=2),FebSun1+1,""),IF(AND(YEAR(FebSun1+8)=CalendarYear,MONTH(FebSun1+8)=2),FebSun1+8,""))</f>
        <v>44598</v>
      </c>
      <c r="J6" s="149">
        <f>IF(DAY(FebSun1)=1,IF(AND(YEAR(FebSun1+2)=CalendarYear,MONTH(FebSun1+2)=2),FebSun1+2,""),IF(AND(YEAR(FebSun1+9)=CalendarYear,MONTH(FebSun1+9)=2),FebSun1+9,""))</f>
        <v>44599</v>
      </c>
      <c r="K6" s="149">
        <f>IF(DAY(FebSun1)=1,IF(AND(YEAR(FebSun1+3)=CalendarYear,MONTH(FebSun1+3)=2),FebSun1+3,""),IF(AND(YEAR(FebSun1+10)=CalendarYear,MONTH(FebSun1+10)=2),FebSun1+10,""))</f>
        <v>44600</v>
      </c>
      <c r="L6" s="149">
        <f>IF(DAY(FebSun1)=1,IF(AND(YEAR(FebSun1+4)=CalendarYear,MONTH(FebSun1+4)=2),FebSun1+4,""),IF(AND(YEAR(FebSun1+11)=CalendarYear,MONTH(FebSun1+11)=2),FebSun1+11,""))</f>
        <v>44601</v>
      </c>
      <c r="M6" s="149">
        <f>IF(DAY(FebSun1)=1,IF(AND(YEAR(FebSun1+5)=CalendarYear,MONTH(FebSun1+5)=2),FebSun1+5,""),IF(AND(YEAR(FebSun1+12)=CalendarYear,MONTH(FebSun1+12)=2),FebSun1+12,""))</f>
        <v>44602</v>
      </c>
      <c r="N6" s="153">
        <f>IF(DAY(FebSun1)=1,IF(AND(YEAR(FebSun1+6)=CalendarYear,MONTH(FebSun1+6)=2),FebSun1+6,""),IF(AND(YEAR(FebSun1+13)=CalendarYear,MONTH(FebSun1+13)=2),FebSun1+13,""))</f>
        <v>44603</v>
      </c>
      <c r="O6" s="138">
        <f>IF(DAY(FebSun1)=1,IF(AND(YEAR(FebSun1+7)=CalendarYear,MONTH(FebSun1+7)=2),FebSun1+7,""),IF(AND(YEAR(FebSun1+14)=CalendarYear,MONTH(FebSun1+14)=2),FebSun1+14,""))</f>
        <v>44604</v>
      </c>
      <c r="P6" s="89"/>
      <c r="R6" s="61"/>
      <c r="S6" s="65"/>
      <c r="V6" s="2"/>
      <c r="AD6" s="2"/>
      <c r="AL6" s="2"/>
    </row>
    <row r="7" spans="1:38" ht="15" customHeight="1" x14ac:dyDescent="0.25">
      <c r="B7" s="71">
        <f>IF(DAY(JanSun1)=1,IF(AND(YEAR(JanSun1+8)=CalendarYear,MONTH(JanSun1+8)=1),JanSun1+8,""),IF(AND(YEAR(JanSun1+15)=CalendarYear,MONTH(JanSun1+15)=1),JanSun1+15,""))</f>
        <v>44570</v>
      </c>
      <c r="C7" s="149">
        <f>IF(DAY(JanSun1)=1,IF(AND(YEAR(JanSun1+9)=CalendarYear,MONTH(JanSun1+9)=1),JanSun1+9,""),IF(AND(YEAR(JanSun1+16)=CalendarYear,MONTH(JanSun1+16)=1),JanSun1+16,""))</f>
        <v>44571</v>
      </c>
      <c r="D7" s="149">
        <f>IF(DAY(JanSun1)=1,IF(AND(YEAR(JanSun1+10)=CalendarYear,MONTH(JanSun1+10)=1),JanSun1+10,""),IF(AND(YEAR(JanSun1+17)=CalendarYear,MONTH(JanSun1+17)=1),JanSun1+17,""))</f>
        <v>44572</v>
      </c>
      <c r="E7" s="149">
        <f>IF(DAY(JanSun1)=1,IF(AND(YEAR(JanSun1+11)=CalendarYear,MONTH(JanSun1+11)=1),JanSun1+11,""),IF(AND(YEAR(JanSun1+18)=CalendarYear,MONTH(JanSun1+18)=1),JanSun1+18,""))</f>
        <v>44573</v>
      </c>
      <c r="F7" s="149">
        <f>IF(DAY(JanSun1)=1,IF(AND(YEAR(JanSun1+12)=CalendarYear,MONTH(JanSun1+12)=1),JanSun1+12,""),IF(AND(YEAR(JanSun1+19)=CalendarYear,MONTH(JanSun1+19)=1),JanSun1+19,""))</f>
        <v>44574</v>
      </c>
      <c r="G7" s="153">
        <f>IF(DAY(JanSun1)=1,IF(AND(YEAR(JanSun1+13)=CalendarYear,MONTH(JanSun1+13)=1),JanSun1+13,""),IF(AND(YEAR(JanSun1+20)=CalendarYear,MONTH(JanSun1+20)=1),JanSun1+20,""))</f>
        <v>44575</v>
      </c>
      <c r="H7" s="138">
        <f>IF(DAY(JanSun1)=1,IF(AND(YEAR(JanSun1+14)=CalendarYear,MONTH(JanSun1+14)=1),JanSun1+14,""),IF(AND(YEAR(JanSun1+21)=CalendarYear,MONTH(JanSun1+21)=1),JanSun1+21,""))</f>
        <v>44576</v>
      </c>
      <c r="I7" s="71">
        <f>IF(DAY(FebSun1)=1,IF(AND(YEAR(FebSun1+8)=CalendarYear,MONTH(FebSun1+8)=2),FebSun1+8,""),IF(AND(YEAR(FebSun1+15)=CalendarYear,MONTH(FebSun1+15)=2),FebSun1+15,""))</f>
        <v>44605</v>
      </c>
      <c r="J7" s="149">
        <f>IF(DAY(FebSun1)=1,IF(AND(YEAR(FebSun1+9)=CalendarYear,MONTH(FebSun1+9)=2),FebSun1+9,""),IF(AND(YEAR(FebSun1+16)=CalendarYear,MONTH(FebSun1+16)=2),FebSun1+16,""))</f>
        <v>44606</v>
      </c>
      <c r="K7" s="149">
        <f>IF(DAY(FebSun1)=1,IF(AND(YEAR(FebSun1+10)=CalendarYear,MONTH(FebSun1+10)=2),FebSun1+10,""),IF(AND(YEAR(FebSun1+17)=CalendarYear,MONTH(FebSun1+17)=2),FebSun1+17,""))</f>
        <v>44607</v>
      </c>
      <c r="L7" s="149">
        <f>IF(DAY(FebSun1)=1,IF(AND(YEAR(FebSun1+11)=CalendarYear,MONTH(FebSun1+11)=2),FebSun1+11,""),IF(AND(YEAR(FebSun1+18)=CalendarYear,MONTH(FebSun1+18)=2),FebSun1+18,""))</f>
        <v>44608</v>
      </c>
      <c r="M7" s="149">
        <f>IF(DAY(FebSun1)=1,IF(AND(YEAR(FebSun1+12)=CalendarYear,MONTH(FebSun1+12)=2),FebSun1+12,""),IF(AND(YEAR(FebSun1+19)=CalendarYear,MONTH(FebSun1+19)=2),FebSun1+19,""))</f>
        <v>44609</v>
      </c>
      <c r="N7" s="149">
        <f>IF(DAY(FebSun1)=1,IF(AND(YEAR(FebSun1+13)=CalendarYear,MONTH(FebSun1+13)=2),FebSun1+13,""),IF(AND(YEAR(FebSun1+20)=CalendarYear,MONTH(FebSun1+20)=2),FebSun1+20,""))</f>
        <v>44610</v>
      </c>
      <c r="O7" s="138">
        <f>IF(DAY(FebSun1)=1,IF(AND(YEAR(FebSun1+14)=CalendarYear,MONTH(FebSun1+14)=2),FebSun1+14,""),IF(AND(YEAR(FebSun1+21)=CalendarYear,MONTH(FebSun1+21)=2),FebSun1+21,""))</f>
        <v>44611</v>
      </c>
      <c r="P7" s="89"/>
      <c r="R7" s="65"/>
      <c r="S7" s="65"/>
      <c r="V7" s="2"/>
      <c r="AD7" s="2"/>
      <c r="AL7" s="2"/>
    </row>
    <row r="8" spans="1:38" ht="15" customHeight="1" x14ac:dyDescent="0.25">
      <c r="B8" s="71">
        <f>IF(DAY(JanSun1)=1,IF(AND(YEAR(JanSun1+15)=CalendarYear,MONTH(JanSun1+15)=1),JanSun1+15,""),IF(AND(YEAR(JanSun1+22)=CalendarYear,MONTH(JanSun1+22)=1),JanSun1+22,""))</f>
        <v>44577</v>
      </c>
      <c r="C8" s="149">
        <f>IF(DAY(JanSun1)=1,IF(AND(YEAR(JanSun1+16)=CalendarYear,MONTH(JanSun1+16)=1),JanSun1+16,""),IF(AND(YEAR(JanSun1+23)=CalendarYear,MONTH(JanSun1+23)=1),JanSun1+23,""))</f>
        <v>44578</v>
      </c>
      <c r="D8" s="149">
        <f>IF(DAY(JanSun1)=1,IF(AND(YEAR(JanSun1+17)=CalendarYear,MONTH(JanSun1+17)=1),JanSun1+17,""),IF(AND(YEAR(JanSun1+24)=CalendarYear,MONTH(JanSun1+24)=1),JanSun1+24,""))</f>
        <v>44579</v>
      </c>
      <c r="E8" s="149">
        <f>IF(DAY(JanSun1)=1,IF(AND(YEAR(JanSun1+18)=CalendarYear,MONTH(JanSun1+18)=1),JanSun1+18,""),IF(AND(YEAR(JanSun1+25)=CalendarYear,MONTH(JanSun1+25)=1),JanSun1+25,""))</f>
        <v>44580</v>
      </c>
      <c r="F8" s="149">
        <f>IF(DAY(JanSun1)=1,IF(AND(YEAR(JanSun1+19)=CalendarYear,MONTH(JanSun1+19)=1),JanSun1+19,""),IF(AND(YEAR(JanSun1+26)=CalendarYear,MONTH(JanSun1+26)=1),JanSun1+26,""))</f>
        <v>44581</v>
      </c>
      <c r="G8" s="149">
        <f>IF(DAY(JanSun1)=1,IF(AND(YEAR(JanSun1+20)=CalendarYear,MONTH(JanSun1+20)=1),JanSun1+20,""),IF(AND(YEAR(JanSun1+27)=CalendarYear,MONTH(JanSun1+27)=1),JanSun1+27,""))</f>
        <v>44582</v>
      </c>
      <c r="H8" s="138">
        <f>IF(DAY(JanSun1)=1,IF(AND(YEAR(JanSun1+21)=CalendarYear,MONTH(JanSun1+21)=1),JanSun1+21,""),IF(AND(YEAR(JanSun1+28)=CalendarYear,MONTH(JanSun1+28)=1),JanSun1+28,""))</f>
        <v>44583</v>
      </c>
      <c r="I8" s="71">
        <f>IF(DAY(FebSun1)=1,IF(AND(YEAR(FebSun1+15)=CalendarYear,MONTH(FebSun1+15)=2),FebSun1+15,""),IF(AND(YEAR(FebSun1+22)=CalendarYear,MONTH(FebSun1+22)=2),FebSun1+22,""))</f>
        <v>44612</v>
      </c>
      <c r="J8" s="149">
        <f>IF(DAY(FebSun1)=1,IF(AND(YEAR(FebSun1+16)=CalendarYear,MONTH(FebSun1+16)=2),FebSun1+16,""),IF(AND(YEAR(FebSun1+23)=CalendarYear,MONTH(FebSun1+23)=2),FebSun1+23,""))</f>
        <v>44613</v>
      </c>
      <c r="K8" s="149">
        <f>IF(DAY(FebSun1)=1,IF(AND(YEAR(FebSun1+17)=CalendarYear,MONTH(FebSun1+17)=2),FebSun1+17,""),IF(AND(YEAR(FebSun1+24)=CalendarYear,MONTH(FebSun1+24)=2),FebSun1+24,""))</f>
        <v>44614</v>
      </c>
      <c r="L8" s="149">
        <f>IF(DAY(FebSun1)=1,IF(AND(YEAR(FebSun1+18)=CalendarYear,MONTH(FebSun1+18)=2),FebSun1+18,""),IF(AND(YEAR(FebSun1+25)=CalendarYear,MONTH(FebSun1+25)=2),FebSun1+25,""))</f>
        <v>44615</v>
      </c>
      <c r="M8" s="149">
        <f>IF(DAY(FebSun1)=1,IF(AND(YEAR(FebSun1+19)=CalendarYear,MONTH(FebSun1+19)=2),FebSun1+19,""),IF(AND(YEAR(FebSun1+26)=CalendarYear,MONTH(FebSun1+26)=2),FebSun1+26,""))</f>
        <v>44616</v>
      </c>
      <c r="N8" s="153">
        <f>IF(DAY(FebSun1)=1,IF(AND(YEAR(FebSun1+20)=CalendarYear,MONTH(FebSun1+20)=2),FebSun1+20,""),IF(AND(YEAR(FebSun1+27)=CalendarYear,MONTH(FebSun1+27)=2),FebSun1+27,""))</f>
        <v>44617</v>
      </c>
      <c r="O8" s="138">
        <f>IF(DAY(FebSun1)=1,IF(AND(YEAR(FebSun1+21)=CalendarYear,MONTH(FebSun1+21)=2),FebSun1+21,""),IF(AND(YEAR(FebSun1+28)=CalendarYear,MONTH(FebSun1+28)=2),FebSun1+28,""))</f>
        <v>44618</v>
      </c>
      <c r="P8" s="89"/>
      <c r="R8" s="65"/>
      <c r="S8" s="65"/>
      <c r="V8" s="2"/>
      <c r="AD8" s="2"/>
      <c r="AL8" s="2"/>
    </row>
    <row r="9" spans="1:38" ht="15" customHeight="1" x14ac:dyDescent="0.25">
      <c r="B9" s="71">
        <f>IF(DAY(JanSun1)=1,IF(AND(YEAR(JanSun1+22)=CalendarYear,MONTH(JanSun1+22)=1),JanSun1+22,""),IF(AND(YEAR(JanSun1+29)=CalendarYear,MONTH(JanSun1+29)=1),JanSun1+29,""))</f>
        <v>44584</v>
      </c>
      <c r="C9" s="149">
        <f>IF(DAY(JanSun1)=1,IF(AND(YEAR(JanSun1+23)=CalendarYear,MONTH(JanSun1+23)=1),JanSun1+23,""),IF(AND(YEAR(JanSun1+30)=CalendarYear,MONTH(JanSun1+30)=1),JanSun1+30,""))</f>
        <v>44585</v>
      </c>
      <c r="D9" s="149">
        <f>IF(DAY(JanSun1)=1,IF(AND(YEAR(JanSun1+24)=CalendarYear,MONTH(JanSun1+24)=1),JanSun1+24,""),IF(AND(YEAR(JanSun1+31)=CalendarYear,MONTH(JanSun1+31)=1),JanSun1+31,""))</f>
        <v>44586</v>
      </c>
      <c r="E9" s="149">
        <f>IF(DAY(JanSun1)=1,IF(AND(YEAR(JanSun1+25)=CalendarYear,MONTH(JanSun1+25)=1),JanSun1+25,""),IF(AND(YEAR(JanSun1+32)=CalendarYear,MONTH(JanSun1+32)=1),JanSun1+32,""))</f>
        <v>44587</v>
      </c>
      <c r="F9" s="149">
        <f>IF(DAY(JanSun1)=1,IF(AND(YEAR(JanSun1+26)=CalendarYear,MONTH(JanSun1+26)=1),JanSun1+26,""),IF(AND(YEAR(JanSun1+33)=CalendarYear,MONTH(JanSun1+33)=1),JanSun1+33,""))</f>
        <v>44588</v>
      </c>
      <c r="G9" s="153">
        <f>IF(DAY(JanSun1)=1,IF(AND(YEAR(JanSun1+27)=CalendarYear,MONTH(JanSun1+27)=1),JanSun1+27,""),IF(AND(YEAR(JanSun1+34)=CalendarYear,MONTH(JanSun1+34)=1),JanSun1+34,""))</f>
        <v>44589</v>
      </c>
      <c r="H9" s="138">
        <f>IF(DAY(JanSun1)=1,IF(AND(YEAR(JanSun1+28)=CalendarYear,MONTH(JanSun1+28)=1),JanSun1+28,""),IF(AND(YEAR(JanSun1+35)=CalendarYear,MONTH(JanSun1+35)=1),JanSun1+35,""))</f>
        <v>44590</v>
      </c>
      <c r="I9" s="71">
        <f>IF(DAY(FebSun1)=1,IF(AND(YEAR(FebSun1+22)=CalendarYear,MONTH(FebSun1+22)=2),FebSun1+22,""),IF(AND(YEAR(FebSun1+29)=CalendarYear,MONTH(FebSun1+29)=2),FebSun1+29,""))</f>
        <v>44619</v>
      </c>
      <c r="J9" s="149">
        <f>IF(DAY(FebSun1)=1,IF(AND(YEAR(FebSun1+23)=CalendarYear,MONTH(FebSun1+23)=2),FebSun1+23,""),IF(AND(YEAR(FebSun1+30)=CalendarYear,MONTH(FebSun1+30)=2),FebSun1+30,""))</f>
        <v>44620</v>
      </c>
      <c r="K9" s="149" t="str">
        <f>IF(DAY(FebSun1)=1,IF(AND(YEAR(FebSun1+24)=CalendarYear,MONTH(FebSun1+24)=2),FebSun1+24,""),IF(AND(YEAR(FebSun1+31)=CalendarYear,MONTH(FebSun1+31)=2),FebSun1+31,""))</f>
        <v/>
      </c>
      <c r="L9" s="149" t="str">
        <f>IF(DAY(FebSun1)=1,IF(AND(YEAR(FebSun1+25)=CalendarYear,MONTH(FebSun1+25)=2),FebSun1+25,""),IF(AND(YEAR(FebSun1+32)=CalendarYear,MONTH(FebSun1+32)=2),FebSun1+32,""))</f>
        <v/>
      </c>
      <c r="M9" s="149" t="str">
        <f>IF(DAY(FebSun1)=1,IF(AND(YEAR(FebSun1+26)=CalendarYear,MONTH(FebSun1+26)=2),FebSun1+26,""),IF(AND(YEAR(FebSun1+33)=CalendarYear,MONTH(FebSun1+33)=2),FebSun1+33,""))</f>
        <v/>
      </c>
      <c r="N9" s="149" t="str">
        <f>IF(DAY(FebSun1)=1,IF(AND(YEAR(FebSun1+27)=CalendarYear,MONTH(FebSun1+27)=2),FebSun1+27,""),IF(AND(YEAR(FebSun1+34)=CalendarYear,MONTH(FebSun1+34)=2),FebSun1+34,""))</f>
        <v/>
      </c>
      <c r="O9" s="138" t="str">
        <f>IF(DAY(FebSun1)=1,IF(AND(YEAR(FebSun1+28)=CalendarYear,MONTH(FebSun1+28)=2),FebSun1+28,""),IF(AND(YEAR(FebSun1+35)=CalendarYear,MONTH(FebSun1+35)=2),FebSun1+35,""))</f>
        <v/>
      </c>
      <c r="P9" s="89"/>
      <c r="R9" s="78"/>
      <c r="S9" s="67"/>
      <c r="V9" s="2"/>
      <c r="AD9" s="2"/>
      <c r="AL9" s="2"/>
    </row>
    <row r="10" spans="1:38" ht="15" customHeight="1" x14ac:dyDescent="0.3">
      <c r="A10" s="24" t="s">
        <v>9</v>
      </c>
      <c r="B10" s="42">
        <v>30</v>
      </c>
      <c r="C10" s="37">
        <v>31</v>
      </c>
      <c r="D10" s="37"/>
      <c r="E10" s="37"/>
      <c r="F10" s="37"/>
      <c r="G10" s="37"/>
      <c r="H10" s="38"/>
      <c r="I10" s="72"/>
      <c r="J10" s="134"/>
      <c r="K10" s="134"/>
      <c r="L10" s="134"/>
      <c r="M10" s="134"/>
      <c r="N10" s="134"/>
      <c r="O10" s="141"/>
      <c r="P10" s="91"/>
      <c r="Q10" s="3"/>
      <c r="R10" s="74" t="s">
        <v>47</v>
      </c>
      <c r="T10" s="3"/>
      <c r="U10" s="3"/>
      <c r="V10" s="2"/>
      <c r="W10" s="3"/>
      <c r="X10" s="3"/>
      <c r="Y10" s="3"/>
      <c r="Z10" s="3"/>
      <c r="AA10" s="3"/>
      <c r="AB10" s="3"/>
      <c r="AC10" s="3"/>
      <c r="AD10" s="2"/>
      <c r="AE10" s="3"/>
      <c r="AF10" s="3"/>
      <c r="AG10" s="3"/>
      <c r="AH10" s="3"/>
      <c r="AI10" s="3"/>
      <c r="AJ10" s="3"/>
      <c r="AK10" s="3"/>
      <c r="AL10" s="2"/>
    </row>
    <row r="11" spans="1:38" ht="15" customHeight="1" x14ac:dyDescent="0.3">
      <c r="A11" s="24" t="s">
        <v>18</v>
      </c>
      <c r="B11" s="196" t="s">
        <v>28</v>
      </c>
      <c r="C11" s="197"/>
      <c r="D11" s="197"/>
      <c r="E11" s="197"/>
      <c r="F11" s="197"/>
      <c r="G11" s="197"/>
      <c r="H11" s="198"/>
      <c r="I11" s="196" t="s">
        <v>29</v>
      </c>
      <c r="J11" s="197"/>
      <c r="K11" s="197"/>
      <c r="L11" s="197"/>
      <c r="M11" s="197"/>
      <c r="N11" s="197"/>
      <c r="O11" s="198"/>
      <c r="P11" s="89"/>
      <c r="R11" s="74" t="s">
        <v>48</v>
      </c>
      <c r="V11" s="2"/>
      <c r="AD11" s="2"/>
      <c r="AL11" s="2"/>
    </row>
    <row r="12" spans="1:38" ht="15" customHeight="1" x14ac:dyDescent="0.3">
      <c r="B12" s="70" t="s">
        <v>0</v>
      </c>
      <c r="C12" s="142" t="s">
        <v>51</v>
      </c>
      <c r="D12" s="142" t="s">
        <v>52</v>
      </c>
      <c r="E12" s="142" t="s">
        <v>53</v>
      </c>
      <c r="F12" s="142" t="s">
        <v>54</v>
      </c>
      <c r="G12" s="142" t="s">
        <v>55</v>
      </c>
      <c r="H12" s="34" t="s">
        <v>56</v>
      </c>
      <c r="I12" s="143" t="s">
        <v>0</v>
      </c>
      <c r="J12" s="142" t="s">
        <v>51</v>
      </c>
      <c r="K12" s="142" t="s">
        <v>52</v>
      </c>
      <c r="L12" s="142" t="s">
        <v>53</v>
      </c>
      <c r="M12" s="142" t="s">
        <v>54</v>
      </c>
      <c r="N12" s="142" t="s">
        <v>55</v>
      </c>
      <c r="O12" s="34" t="s">
        <v>56</v>
      </c>
      <c r="P12" s="89"/>
      <c r="R12" s="74" t="s">
        <v>62</v>
      </c>
      <c r="V12" s="2"/>
      <c r="AD12" s="2"/>
      <c r="AL12" s="2"/>
    </row>
    <row r="13" spans="1:38" ht="15" customHeight="1" x14ac:dyDescent="0.3">
      <c r="A13" s="24"/>
      <c r="B13" s="71" t="str">
        <f>IF(DAY(MarSun1)=1,"",IF(AND(YEAR(MarSun1+1)=CalendarYear,MONTH(MarSun1+1)=3),MarSun1+1,""))</f>
        <v/>
      </c>
      <c r="C13" s="133" t="str">
        <f>IF(DAY(MarSun1)=1,"",IF(AND(YEAR(MarSun1+2)=CalendarYear,MONTH(MarSun1+2)=3),MarSun1+2,""))</f>
        <v/>
      </c>
      <c r="D13" s="133">
        <f>IF(DAY(MarSun1)=1,"",IF(AND(YEAR(MarSun1+3)=CalendarYear,MONTH(MarSun1+3)=3),MarSun1+3,""))</f>
        <v>44621</v>
      </c>
      <c r="E13" s="133">
        <f>IF(DAY(MarSun1)=1,"",IF(AND(YEAR(MarSun1+4)=CalendarYear,MONTH(MarSun1+4)=3),MarSun1+4,""))</f>
        <v>44622</v>
      </c>
      <c r="F13" s="133">
        <f>IF(DAY(MarSun1)=1,"",IF(AND(YEAR(MarSun1+5)=CalendarYear,MONTH(MarSun1+5)=3),MarSun1+5,""))</f>
        <v>44623</v>
      </c>
      <c r="G13" s="154">
        <f>IF(DAY(MarSun1)=1,"",IF(AND(YEAR(MarSun1+6)=CalendarYear,MONTH(MarSun1+6)=3),MarSun1+6,""))</f>
        <v>44624</v>
      </c>
      <c r="H13" s="138">
        <f>IF(DAY(MarSun1)=1,IF(AND(YEAR(MarSun1)=CalendarYear,MONTH(MarSun1)=3),MarSun1,""),IF(AND(YEAR(MarSun1+7)=CalendarYear,MONTH(MarSun1+7)=3),MarSun1+7,""))</f>
        <v>44625</v>
      </c>
      <c r="I13" s="135" t="str">
        <f>IF(DAY(AprSun1)=1,"",IF(AND(YEAR(AprSun1+1)=CalendarYear,MONTH(AprSun1+1)=4),AprSun1+1,""))</f>
        <v/>
      </c>
      <c r="J13" s="133" t="str">
        <f>IF(DAY(AprSun1)=1,"",IF(AND(YEAR(AprSun1+2)=CalendarYear,MONTH(AprSun1+2)=4),AprSun1+2,""))</f>
        <v/>
      </c>
      <c r="K13" s="133" t="str">
        <f>IF(DAY(AprSun1)=1,"",IF(AND(YEAR(AprSun1+3)=CalendarYear,MONTH(AprSun1+3)=4),AprSun1+3,""))</f>
        <v/>
      </c>
      <c r="L13" s="133" t="str">
        <f>IF(DAY(AprSun1)=1,"",IF(AND(YEAR(AprSun1+4)=CalendarYear,MONTH(AprSun1+4)=4),AprSun1+4,""))</f>
        <v/>
      </c>
      <c r="M13" s="135" t="str">
        <f>IF(DAY(AprSun1)=1,"",IF(AND(YEAR(AprSun1+5)=CalendarYear,MONTH(AprSun1+5)=4),AprSun1+5,""))</f>
        <v/>
      </c>
      <c r="N13" s="155">
        <f>IF(DAY(AprSun1)=1,"",IF(AND(YEAR(AprSun1+6)=CalendarYear,MONTH(AprSun1+6)=4),AprSun1+6,""))</f>
        <v>44652</v>
      </c>
      <c r="O13" s="138">
        <f>IF(DAY(AprSun1)=1,IF(AND(YEAR(AprSun1)=CalendarYear,MONTH(AprSun1)=4),AprSun1,""),IF(AND(YEAR(AprSun1+7)=CalendarYear,MONTH(AprSun1+7)=4),AprSun1+7,""))</f>
        <v>44653</v>
      </c>
      <c r="P13" s="89"/>
      <c r="R13" s="74" t="s">
        <v>49</v>
      </c>
      <c r="V13" s="2"/>
      <c r="AD13" s="2"/>
      <c r="AL13" s="2"/>
    </row>
    <row r="14" spans="1:38" ht="15" customHeight="1" x14ac:dyDescent="0.2">
      <c r="B14" s="71">
        <f>IF(DAY(MarSun1)=1,IF(AND(YEAR(MarSun1+1)=CalendarYear,MONTH(MarSun1+1)=3),MarSun1+1,""),IF(AND(YEAR(MarSun1+8)=CalendarYear,MONTH(MarSun1+8)=3),MarSun1+8,""))</f>
        <v>44626</v>
      </c>
      <c r="C14" s="133">
        <f>IF(DAY(MarSun1)=1,IF(AND(YEAR(MarSun1+2)=CalendarYear,MONTH(MarSun1+2)=3),MarSun1+2,""),IF(AND(YEAR(MarSun1+9)=CalendarYear,MONTH(MarSun1+9)=3),MarSun1+9,""))</f>
        <v>44627</v>
      </c>
      <c r="D14" s="133">
        <f>IF(DAY(MarSun1)=1,IF(AND(YEAR(MarSun1+3)=CalendarYear,MONTH(MarSun1+3)=3),MarSun1+3,""),IF(AND(YEAR(MarSun1+10)=CalendarYear,MONTH(MarSun1+10)=3),MarSun1+10,""))</f>
        <v>44628</v>
      </c>
      <c r="E14" s="133">
        <f>IF(DAY(MarSun1)=1,IF(AND(YEAR(MarSun1+4)=CalendarYear,MONTH(MarSun1+4)=3),MarSun1+4,""),IF(AND(YEAR(MarSun1+11)=CalendarYear,MONTH(MarSun1+11)=3),MarSun1+11,""))</f>
        <v>44629</v>
      </c>
      <c r="F14" s="133">
        <f>IF(DAY(MarSun1)=1,IF(AND(YEAR(MarSun1+5)=CalendarYear,MONTH(MarSun1+5)=3),MarSun1+5,""),IF(AND(YEAR(MarSun1+12)=CalendarYear,MONTH(MarSun1+12)=3),MarSun1+12,""))</f>
        <v>44630</v>
      </c>
      <c r="G14" s="133">
        <f>IF(DAY(MarSun1)=1,IF(AND(YEAR(MarSun1+6)=CalendarYear,MONTH(MarSun1+6)=3),MarSun1+6,""),IF(AND(YEAR(MarSun1+13)=CalendarYear,MONTH(MarSun1+13)=3),MarSun1+13,""))</f>
        <v>44631</v>
      </c>
      <c r="H14" s="138">
        <f>IF(DAY(MarSun1)=1,IF(AND(YEAR(MarSun1+7)=CalendarYear,MONTH(MarSun1+7)=3),MarSun1+7,""),IF(AND(YEAR(MarSun1+14)=CalendarYear,MONTH(MarSun1+14)=3),MarSun1+14,""))</f>
        <v>44632</v>
      </c>
      <c r="I14" s="135">
        <f>IF(DAY(AprSun1)=1,IF(AND(YEAR(AprSun1+1)=CalendarYear,MONTH(AprSun1+1)=4),AprSun1+1,""),IF(AND(YEAR(AprSun1+8)=CalendarYear,MONTH(AprSun1+8)=4),AprSun1+8,""))</f>
        <v>44654</v>
      </c>
      <c r="J14" s="139">
        <f>IF(DAY(AprSun1)=1,IF(AND(YEAR(AprSun1+2)=CalendarYear,MONTH(AprSun1+2)=4),AprSun1+2,""),IF(AND(YEAR(AprSun1+9)=CalendarYear,MONTH(AprSun1+9)=4),AprSun1+9,""))</f>
        <v>44655</v>
      </c>
      <c r="K14" s="133">
        <f>IF(DAY(AprSun1)=1,IF(AND(YEAR(AprSun1+3)=CalendarYear,MONTH(AprSun1+3)=4),AprSun1+3,""),IF(AND(YEAR(AprSun1+10)=CalendarYear,MONTH(AprSun1+10)=4),AprSun1+10,""))</f>
        <v>44656</v>
      </c>
      <c r="L14" s="133">
        <f>IF(DAY(AprSun1)=1,IF(AND(YEAR(AprSun1+4)=CalendarYear,MONTH(AprSun1+4)=4),AprSun1+4,""),IF(AND(YEAR(AprSun1+11)=CalendarYear,MONTH(AprSun1+11)=4),AprSun1+11,""))</f>
        <v>44657</v>
      </c>
      <c r="M14" s="139">
        <f>IF(DAY(AprSun1)=1,IF(AND(YEAR(AprSun1+5)=CalendarYear,MONTH(AprSun1+5)=4),AprSun1+5,""),IF(AND(YEAR(AprSun1+12)=CalendarYear,MONTH(AprSun1+12)=4),AprSun1+12,""))</f>
        <v>44658</v>
      </c>
      <c r="N14" s="139">
        <f>IF(DAY(AprSun1)=1,IF(AND(YEAR(AprSun1+6)=CalendarYear,MONTH(AprSun1+6)=4),AprSun1+6,""),IF(AND(YEAR(AprSun1+13)=CalendarYear,MONTH(AprSun1+13)=4),AprSun1+13,""))</f>
        <v>44659</v>
      </c>
      <c r="O14" s="138">
        <f>IF(DAY(AprSun1)=1,IF(AND(YEAR(AprSun1+7)=CalendarYear,MONTH(AprSun1+7)=4),AprSun1+7,""),IF(AND(YEAR(AprSun1+14)=CalendarYear,MONTH(AprSun1+14)=4),AprSun1+14,""))</f>
        <v>44660</v>
      </c>
      <c r="P14" s="89"/>
      <c r="R14" s="78"/>
      <c r="S14" s="12"/>
      <c r="V14" s="2"/>
      <c r="AD14" s="2"/>
      <c r="AL14" s="2"/>
    </row>
    <row r="15" spans="1:38" ht="15" customHeight="1" x14ac:dyDescent="0.2">
      <c r="B15" s="71">
        <f>IF(DAY(MarSun1)=1,IF(AND(YEAR(MarSun1+8)=CalendarYear,MONTH(MarSun1+8)=3),MarSun1+8,""),IF(AND(YEAR(MarSun1+15)=CalendarYear,MONTH(MarSun1+15)=3),MarSun1+15,""))</f>
        <v>44633</v>
      </c>
      <c r="C15" s="133">
        <f>IF(DAY(MarSun1)=1,IF(AND(YEAR(MarSun1+9)=CalendarYear,MONTH(MarSun1+9)=3),MarSun1+9,""),IF(AND(YEAR(MarSun1+16)=CalendarYear,MONTH(MarSun1+16)=3),MarSun1+16,""))</f>
        <v>44634</v>
      </c>
      <c r="D15" s="133">
        <f>IF(DAY(MarSun1)=1,IF(AND(YEAR(MarSun1+10)=CalendarYear,MONTH(MarSun1+10)=3),MarSun1+10,""),IF(AND(YEAR(MarSun1+17)=CalendarYear,MONTH(MarSun1+17)=3),MarSun1+17,""))</f>
        <v>44635</v>
      </c>
      <c r="E15" s="133">
        <f>IF(DAY(MarSun1)=1,IF(AND(YEAR(MarSun1+11)=CalendarYear,MONTH(MarSun1+11)=3),MarSun1+11,""),IF(AND(YEAR(MarSun1+18)=CalendarYear,MONTH(MarSun1+18)=3),MarSun1+18,""))</f>
        <v>44636</v>
      </c>
      <c r="F15" s="133">
        <f>IF(DAY(MarSun1)=1,IF(AND(YEAR(MarSun1+12)=CalendarYear,MONTH(MarSun1+12)=3),MarSun1+12,""),IF(AND(YEAR(MarSun1+19)=CalendarYear,MONTH(MarSun1+19)=3),MarSun1+19,""))</f>
        <v>44637</v>
      </c>
      <c r="G15" s="154">
        <f>IF(DAY(MarSun1)=1,IF(AND(YEAR(MarSun1+13)=CalendarYear,MONTH(MarSun1+13)=3),MarSun1+13,""),IF(AND(YEAR(MarSun1+20)=CalendarYear,MONTH(MarSun1+20)=3),MarSun1+20,""))</f>
        <v>44638</v>
      </c>
      <c r="H15" s="138">
        <f>IF(DAY(MarSun1)=1,IF(AND(YEAR(MarSun1+14)=CalendarYear,MONTH(MarSun1+14)=3),MarSun1+14,""),IF(AND(YEAR(MarSun1+21)=CalendarYear,MONTH(MarSun1+21)=3),MarSun1+21,""))</f>
        <v>44639</v>
      </c>
      <c r="I15" s="135">
        <f>IF(DAY(AprSun1)=1,IF(AND(YEAR(AprSun1+8)=CalendarYear,MONTH(AprSun1+8)=4),AprSun1+8,""),IF(AND(YEAR(AprSun1+15)=CalendarYear,MONTH(AprSun1+15)=4),AprSun1+15,""))</f>
        <v>44661</v>
      </c>
      <c r="J15" s="139">
        <f>IF(DAY(AprSun1)=1,IF(AND(YEAR(AprSun1+9)=CalendarYear,MONTH(AprSun1+9)=4),AprSun1+9,""),IF(AND(YEAR(AprSun1+16)=CalendarYear,MONTH(AprSun1+16)=4),AprSun1+16,""))</f>
        <v>44662</v>
      </c>
      <c r="K15" s="133">
        <f>IF(DAY(AprSun1)=1,IF(AND(YEAR(AprSun1+10)=CalendarYear,MONTH(AprSun1+10)=4),AprSun1+10,""),IF(AND(YEAR(AprSun1+17)=CalendarYear,MONTH(AprSun1+17)=4),AprSun1+17,""))</f>
        <v>44663</v>
      </c>
      <c r="L15" s="154">
        <f>IF(DAY(AprSun1)=1,IF(AND(YEAR(AprSun1+11)=CalendarYear,MONTH(AprSun1+11)=4),AprSun1+11,""),IF(AND(YEAR(AprSun1+18)=CalendarYear,MONTH(AprSun1+18)=4),AprSun1+18,""))</f>
        <v>44664</v>
      </c>
      <c r="M15" s="135">
        <f>IF(DAY(AprSun1)=1,IF(AND(YEAR(AprSun1+12)=CalendarYear,MONTH(AprSun1+12)=4),AprSun1+12,""),IF(AND(YEAR(AprSun1+19)=CalendarYear,MONTH(AprSun1+19)=4),AprSun1+19,""))</f>
        <v>44665</v>
      </c>
      <c r="N15" s="135">
        <f>IF(DAY(AprSun1)=1,IF(AND(YEAR(AprSun1+13)=CalendarYear,MONTH(AprSun1+13)=4),AprSun1+13,""),IF(AND(YEAR(AprSun1+20)=CalendarYear,MONTH(AprSun1+20)=4),AprSun1+20,""))</f>
        <v>44666</v>
      </c>
      <c r="O15" s="138">
        <f>IF(DAY(AprSun1)=1,IF(AND(YEAR(AprSun1+14)=CalendarYear,MONTH(AprSun1+14)=4),AprSun1+14,""),IF(AND(YEAR(AprSun1+21)=CalendarYear,MONTH(AprSun1+21)=4),AprSun1+21,""))</f>
        <v>44667</v>
      </c>
      <c r="P15" s="89"/>
      <c r="R15" s="1"/>
      <c r="S15" s="10"/>
      <c r="V15" s="2"/>
      <c r="AD15" s="2"/>
      <c r="AL15" s="2"/>
    </row>
    <row r="16" spans="1:38" ht="15" customHeight="1" x14ac:dyDescent="0.2">
      <c r="B16" s="71">
        <f>IF(DAY(MarSun1)=1,IF(AND(YEAR(MarSun1+15)=CalendarYear,MONTH(MarSun1+15)=3),MarSun1+15,""),IF(AND(YEAR(MarSun1+22)=CalendarYear,MONTH(MarSun1+22)=3),MarSun1+22,""))</f>
        <v>44640</v>
      </c>
      <c r="C16" s="133">
        <f>IF(DAY(MarSun1)=1,IF(AND(YEAR(MarSun1+16)=CalendarYear,MONTH(MarSun1+16)=3),MarSun1+16,""),IF(AND(YEAR(MarSun1+23)=CalendarYear,MONTH(MarSun1+23)=3),MarSun1+23,""))</f>
        <v>44641</v>
      </c>
      <c r="D16" s="133">
        <f>IF(DAY(MarSun1)=1,IF(AND(YEAR(MarSun1+17)=CalendarYear,MONTH(MarSun1+17)=3),MarSun1+17,""),IF(AND(YEAR(MarSun1+24)=CalendarYear,MONTH(MarSun1+24)=3),MarSun1+24,""))</f>
        <v>44642</v>
      </c>
      <c r="E16" s="133">
        <f>IF(DAY(MarSun1)=1,IF(AND(YEAR(MarSun1+18)=CalendarYear,MONTH(MarSun1+18)=3),MarSun1+18,""),IF(AND(YEAR(MarSun1+25)=CalendarYear,MONTH(MarSun1+25)=3),MarSun1+25,""))</f>
        <v>44643</v>
      </c>
      <c r="F16" s="133">
        <f>IF(DAY(MarSun1)=1,IF(AND(YEAR(MarSun1+19)=CalendarYear,MONTH(MarSun1+19)=3),MarSun1+19,""),IF(AND(YEAR(MarSun1+26)=CalendarYear,MONTH(MarSun1+26)=3),MarSun1+26,""))</f>
        <v>44644</v>
      </c>
      <c r="G16" s="133">
        <f>IF(DAY(MarSun1)=1,IF(AND(YEAR(MarSun1+20)=CalendarYear,MONTH(MarSun1+20)=3),MarSun1+20,""),IF(AND(YEAR(MarSun1+27)=CalendarYear,MONTH(MarSun1+27)=3),MarSun1+27,""))</f>
        <v>44645</v>
      </c>
      <c r="H16" s="138">
        <f>IF(DAY(MarSun1)=1,IF(AND(YEAR(MarSun1+21)=CalendarYear,MONTH(MarSun1+21)=3),MarSun1+21,""),IF(AND(YEAR(MarSun1+28)=CalendarYear,MONTH(MarSun1+28)=3),MarSun1+28,""))</f>
        <v>44646</v>
      </c>
      <c r="I16" s="135">
        <f>IF(DAY(AprSun1)=1,IF(AND(YEAR(AprSun1+15)=CalendarYear,MONTH(AprSun1+15)=4),AprSun1+15,""),IF(AND(YEAR(AprSun1+22)=CalendarYear,MONTH(AprSun1+22)=4),AprSun1+22,""))</f>
        <v>44668</v>
      </c>
      <c r="J16" s="133">
        <f>IF(DAY(AprSun1)=1,IF(AND(YEAR(AprSun1+16)=CalendarYear,MONTH(AprSun1+16)=4),AprSun1+16,""),IF(AND(YEAR(AprSun1+23)=CalendarYear,MONTH(AprSun1+23)=4),AprSun1+23,""))</f>
        <v>44669</v>
      </c>
      <c r="K16" s="133">
        <f>IF(DAY(AprSun1)=1,IF(AND(YEAR(AprSun1+17)=CalendarYear,MONTH(AprSun1+17)=4),AprSun1+17,""),IF(AND(YEAR(AprSun1+24)=CalendarYear,MONTH(AprSun1+24)=4),AprSun1+24,""))</f>
        <v>44670</v>
      </c>
      <c r="L16" s="133">
        <f>IF(DAY(AprSun1)=1,IF(AND(YEAR(AprSun1+18)=CalendarYear,MONTH(AprSun1+18)=4),AprSun1+18,""),IF(AND(YEAR(AprSun1+25)=CalendarYear,MONTH(AprSun1+25)=4),AprSun1+25,""))</f>
        <v>44671</v>
      </c>
      <c r="M16" s="135">
        <f>IF(DAY(AprSun1)=1,IF(AND(YEAR(AprSun1+19)=CalendarYear,MONTH(AprSun1+19)=4),AprSun1+19,""),IF(AND(YEAR(AprSun1+26)=CalendarYear,MONTH(AprSun1+26)=4),AprSun1+26,""))</f>
        <v>44672</v>
      </c>
      <c r="N16" s="133">
        <f>IF(DAY(AprSun1)=1,IF(AND(YEAR(AprSun1+20)=CalendarYear,MONTH(AprSun1+20)=4),AprSun1+20,""),IF(AND(YEAR(AprSun1+27)=CalendarYear,MONTH(AprSun1+27)=4),AprSun1+27,""))</f>
        <v>44673</v>
      </c>
      <c r="O16" s="138">
        <f>IF(DAY(AprSun1)=1,IF(AND(YEAR(AprSun1+21)=CalendarYear,MONTH(AprSun1+21)=4),AprSun1+21,""),IF(AND(YEAR(AprSun1+28)=CalendarYear,MONTH(AprSun1+28)=4),AprSun1+28,""))</f>
        <v>44674</v>
      </c>
      <c r="P16" s="89"/>
      <c r="R16" s="1"/>
      <c r="S16" s="11"/>
      <c r="V16" s="2"/>
      <c r="AD16" s="2"/>
      <c r="AL16" s="2"/>
    </row>
    <row r="17" spans="1:38" ht="15" customHeight="1" x14ac:dyDescent="0.2">
      <c r="B17" s="71">
        <f>IF(DAY(MarSun1)=1,IF(AND(YEAR(MarSun1+22)=CalendarYear,MONTH(MarSun1+22)=3),MarSun1+22,""),IF(AND(YEAR(MarSun1+29)=CalendarYear,MONTH(MarSun1+29)=3),MarSun1+29,""))</f>
        <v>44647</v>
      </c>
      <c r="C17" s="133">
        <f>IF(DAY(MarSun1)=1,IF(AND(YEAR(MarSun1+23)=CalendarYear,MONTH(MarSun1+23)=3),MarSun1+23,""),IF(AND(YEAR(MarSun1+30)=CalendarYear,MONTH(MarSun1+30)=3),MarSun1+30,""))</f>
        <v>44648</v>
      </c>
      <c r="D17" s="133">
        <f>IF(DAY(MarSun1)=1,IF(AND(YEAR(MarSun1+24)=CalendarYear,MONTH(MarSun1+24)=3),MarSun1+24,""),IF(AND(YEAR(MarSun1+31)=CalendarYear,MONTH(MarSun1+31)=3),MarSun1+31,""))</f>
        <v>44649</v>
      </c>
      <c r="E17" s="133">
        <f>IF(DAY(MarSun1)=1,IF(AND(YEAR(MarSun1+25)=CalendarYear,MONTH(MarSun1+25)=3),MarSun1+25,""),IF(AND(YEAR(MarSun1+32)=CalendarYear,MONTH(MarSun1+32)=3),MarSun1+32,""))</f>
        <v>44650</v>
      </c>
      <c r="F17" s="133">
        <f>IF(DAY(MarSun1)=1,IF(AND(YEAR(MarSun1+26)=CalendarYear,MONTH(MarSun1+26)=3),MarSun1+26,""),IF(AND(YEAR(MarSun1+33)=CalendarYear,MONTH(MarSun1+33)=3),MarSun1+33,""))</f>
        <v>44651</v>
      </c>
      <c r="G17" s="133" t="str">
        <f>IF(DAY(MarSun1)=1,IF(AND(YEAR(MarSun1+27)=CalendarYear,MONTH(MarSun1+27)=3),MarSun1+27,""),IF(AND(YEAR(MarSun1+34)=CalendarYear,MONTH(MarSun1+34)=3),MarSun1+34,""))</f>
        <v/>
      </c>
      <c r="H17" s="138" t="str">
        <f>IF(DAY(MarSun1)=1,IF(AND(YEAR(MarSun1+28)=CalendarYear,MONTH(MarSun1+28)=3),MarSun1+28,""),IF(AND(YEAR(MarSun1+35)=CalendarYear,MONTH(MarSun1+35)=3),MarSun1+35,""))</f>
        <v/>
      </c>
      <c r="I17" s="135">
        <f>IF(DAY(AprSun1)=1,IF(AND(YEAR(AprSun1+22)=CalendarYear,MONTH(AprSun1+22)=4),AprSun1+22,""),IF(AND(YEAR(AprSun1+29)=CalendarYear,MONTH(AprSun1+29)=4),AprSun1+29,""))</f>
        <v>44675</v>
      </c>
      <c r="J17" s="133">
        <f>IF(DAY(AprSun1)=1,IF(AND(YEAR(AprSun1+23)=CalendarYear,MONTH(AprSun1+23)=4),AprSun1+23,""),IF(AND(YEAR(AprSun1+30)=CalendarYear,MONTH(AprSun1+30)=4),AprSun1+30,""))</f>
        <v>44676</v>
      </c>
      <c r="K17" s="133">
        <f>IF(DAY(AprSun1)=1,IF(AND(YEAR(AprSun1+24)=CalendarYear,MONTH(AprSun1+24)=4),AprSun1+24,""),IF(AND(YEAR(AprSun1+31)=CalendarYear,MONTH(AprSun1+31)=4),AprSun1+31,""))</f>
        <v>44677</v>
      </c>
      <c r="L17" s="133">
        <f>IF(DAY(AprSun1)=1,IF(AND(YEAR(AprSun1+25)=CalendarYear,MONTH(AprSun1+25)=4),AprSun1+25,""),IF(AND(YEAR(AprSun1+32)=CalendarYear,MONTH(AprSun1+32)=4),AprSun1+32,""))</f>
        <v>44678</v>
      </c>
      <c r="M17" s="133">
        <f>IF(DAY(AprSun1)=1,IF(AND(YEAR(AprSun1+26)=CalendarYear,MONTH(AprSun1+26)=4),AprSun1+26,""),IF(AND(YEAR(AprSun1+33)=CalendarYear,MONTH(AprSun1+33)=4),AprSun1+33,""))</f>
        <v>44679</v>
      </c>
      <c r="N17" s="154">
        <f>IF(DAY(AprSun1)=1,IF(AND(YEAR(AprSun1+27)=CalendarYear,MONTH(AprSun1+27)=4),AprSun1+27,""),IF(AND(YEAR(AprSun1+34)=CalendarYear,MONTH(AprSun1+34)=4),AprSun1+34,""))</f>
        <v>44680</v>
      </c>
      <c r="O17" s="138">
        <f>IF(DAY(AprSun1)=1,IF(AND(YEAR(AprSun1+28)=CalendarYear,MONTH(AprSun1+28)=4),AprSun1+28,""),IF(AND(YEAR(AprSun1+35)=CalendarYear,MONTH(AprSun1+35)=4),AprSun1+35,""))</f>
        <v>44681</v>
      </c>
      <c r="P17" s="89"/>
      <c r="R17" s="77"/>
      <c r="V17" s="2"/>
      <c r="AD17" s="2"/>
      <c r="AL17" s="2"/>
    </row>
    <row r="18" spans="1:38" ht="15" customHeight="1" x14ac:dyDescent="0.3">
      <c r="A18" s="24" t="s">
        <v>10</v>
      </c>
      <c r="B18" s="140" t="str">
        <f>IF(DAY(MarSun1)=1,IF(AND(YEAR(MarSun1+29)=CalendarYear,MONTH(MarSun1+29)=3),MarSun1+29,""),IF(AND(YEAR(MarSun1+36)=CalendarYear,MONTH(MarSun1+36)=3),MarSun1+36,""))</f>
        <v/>
      </c>
      <c r="C18" s="134" t="str">
        <f>IF(DAY(MarSun1)=1,IF(AND(YEAR(MarSun1+30)=CalendarYear,MONTH(MarSun1+30)=3),MarSun1+30,""),IF(AND(YEAR(MarSun1+37)=CalendarYear,MONTH(MarSun1+37)=3),MarSun1+37,""))</f>
        <v/>
      </c>
      <c r="D18" s="134" t="str">
        <f>IF(DAY(MarSun1)=1,IF(AND(YEAR(MarSun1+31)=CalendarYear,MONTH(MarSun1+31)=3),MarSun1+31,""),IF(AND(YEAR(MarSun1+38)=CalendarYear,MONTH(MarSun1+38)=3),MarSun1+38,""))</f>
        <v/>
      </c>
      <c r="E18" s="134" t="str">
        <f>IF(DAY(MarSun1)=1,IF(AND(YEAR(MarSun1+32)=CalendarYear,MONTH(MarSun1+32)=3),MarSun1+32,""),IF(AND(YEAR(MarSun1+39)=CalendarYear,MONTH(MarSun1+39)=3),MarSun1+39,""))</f>
        <v/>
      </c>
      <c r="F18" s="134" t="str">
        <f>IF(DAY(MarSun1)=1,IF(AND(YEAR(MarSun1+33)=CalendarYear,MONTH(MarSun1+33)=3),MarSun1+33,""),IF(AND(YEAR(MarSun1+40)=CalendarYear,MONTH(MarSun1+40)=3),MarSun1+40,""))</f>
        <v/>
      </c>
      <c r="G18" s="134" t="str">
        <f>IF(DAY(MarSun1)=1,IF(AND(YEAR(MarSun1+34)=CalendarYear,MONTH(MarSun1+34)=3),MarSun1+34,""),IF(AND(YEAR(MarSun1+41)=CalendarYear,MONTH(MarSun1+41)=3),MarSun1+41,""))</f>
        <v/>
      </c>
      <c r="H18" s="141" t="str">
        <f>IF(DAY(MarSun1)=1,IF(AND(YEAR(MarSun1+35)=CalendarYear,MONTH(MarSun1+35)=3),MarSun1+35,""),IF(AND(YEAR(MarSun1+42)=CalendarYear,MONTH(MarSun1+42)=3),MarSun1+42,""))</f>
        <v/>
      </c>
      <c r="I18" s="134" t="str">
        <f>IF(DAY(AprSun1)=1,IF(AND(YEAR(AprSun1+29)=CalendarYear,MONTH(AprSun1+29)=4),AprSun1+29,""),IF(AND(YEAR(AprSun1+36)=CalendarYear,MONTH(AprSun1+36)=4),AprSun1+36,""))</f>
        <v/>
      </c>
      <c r="J18" s="134" t="str">
        <f>IF(DAY(AprSun1)=1,IF(AND(YEAR(AprSun1+30)=CalendarYear,MONTH(AprSun1+30)=4),AprSun1+30,""),IF(AND(YEAR(AprSun1+37)=CalendarYear,MONTH(AprSun1+37)=4),AprSun1+37,""))</f>
        <v/>
      </c>
      <c r="K18" s="134" t="str">
        <f>IF(DAY(AprSun1)=1,IF(AND(YEAR(AprSun1+31)=CalendarYear,MONTH(AprSun1+31)=4),AprSun1+31,""),IF(AND(YEAR(AprSun1+38)=CalendarYear,MONTH(AprSun1+38)=4),AprSun1+38,""))</f>
        <v/>
      </c>
      <c r="L18" s="134" t="str">
        <f>IF(DAY(AprSun1)=1,IF(AND(YEAR(AprSun1+32)=CalendarYear,MONTH(AprSun1+32)=4),AprSun1+32,""),IF(AND(YEAR(AprSun1+39)=CalendarYear,MONTH(AprSun1+39)=4),AprSun1+39,""))</f>
        <v/>
      </c>
      <c r="M18" s="134" t="str">
        <f>IF(DAY(AprSun1)=1,IF(AND(YEAR(AprSun1+33)=CalendarYear,MONTH(AprSun1+33)=4),AprSun1+33,""),IF(AND(YEAR(AprSun1+40)=CalendarYear,MONTH(AprSun1+40)=4),AprSun1+40,""))</f>
        <v/>
      </c>
      <c r="N18" s="134" t="str">
        <f>IF(DAY(AprSun1)=1,IF(AND(YEAR(AprSun1+34)=CalendarYear,MONTH(AprSun1+34)=4),AprSun1+34,""),IF(AND(YEAR(AprSun1+41)=CalendarYear,MONTH(AprSun1+41)=4),AprSun1+41,""))</f>
        <v/>
      </c>
      <c r="O18" s="141" t="str">
        <f>IF(DAY(AprSun1)=1,IF(AND(YEAR(AprSun1+35)=CalendarYear,MONTH(AprSun1+35)=4),AprSun1+35,""),IF(AND(YEAR(AprSun1+42)=CalendarYear,MONTH(AprSun1+42)=4),AprSun1+42,""))</f>
        <v/>
      </c>
      <c r="P18" s="91"/>
      <c r="Q18" s="3"/>
      <c r="R18" s="75" t="s">
        <v>57</v>
      </c>
      <c r="T18" s="3"/>
      <c r="U18" s="3"/>
      <c r="V18" s="2"/>
      <c r="W18" s="3"/>
      <c r="X18" s="3"/>
      <c r="Y18" s="3"/>
      <c r="Z18" s="3"/>
      <c r="AA18" s="3"/>
      <c r="AB18" s="3"/>
      <c r="AC18" s="3"/>
      <c r="AD18" s="2"/>
      <c r="AE18" s="3"/>
      <c r="AF18" s="3"/>
      <c r="AG18" s="3"/>
      <c r="AH18" s="3"/>
      <c r="AI18" s="3"/>
      <c r="AJ18" s="3"/>
      <c r="AK18" s="3"/>
      <c r="AL18" s="2"/>
    </row>
    <row r="19" spans="1:38" ht="15" customHeight="1" x14ac:dyDescent="0.3">
      <c r="A19" s="24" t="s">
        <v>19</v>
      </c>
      <c r="B19" s="183" t="s">
        <v>30</v>
      </c>
      <c r="C19" s="170"/>
      <c r="D19" s="170"/>
      <c r="E19" s="170"/>
      <c r="F19" s="170"/>
      <c r="G19" s="170"/>
      <c r="H19" s="171"/>
      <c r="I19" s="183" t="s">
        <v>31</v>
      </c>
      <c r="J19" s="170"/>
      <c r="K19" s="170"/>
      <c r="L19" s="170"/>
      <c r="M19" s="170"/>
      <c r="N19" s="170"/>
      <c r="O19" s="171"/>
      <c r="P19" s="89"/>
      <c r="R19" s="75" t="s">
        <v>66</v>
      </c>
      <c r="V19" s="2"/>
      <c r="AD19" s="2"/>
      <c r="AL19" s="2"/>
    </row>
    <row r="20" spans="1:38" ht="15" customHeight="1" x14ac:dyDescent="0.3">
      <c r="A20" s="24"/>
      <c r="B20" s="70" t="s">
        <v>0</v>
      </c>
      <c r="C20" s="142" t="s">
        <v>51</v>
      </c>
      <c r="D20" s="142" t="s">
        <v>52</v>
      </c>
      <c r="E20" s="142" t="s">
        <v>53</v>
      </c>
      <c r="F20" s="142" t="s">
        <v>54</v>
      </c>
      <c r="G20" s="142" t="s">
        <v>55</v>
      </c>
      <c r="H20" s="34" t="s">
        <v>56</v>
      </c>
      <c r="I20" s="143" t="s">
        <v>0</v>
      </c>
      <c r="J20" s="142" t="s">
        <v>51</v>
      </c>
      <c r="K20" s="142" t="s">
        <v>52</v>
      </c>
      <c r="L20" s="142" t="s">
        <v>53</v>
      </c>
      <c r="M20" s="142" t="s">
        <v>54</v>
      </c>
      <c r="N20" s="142" t="s">
        <v>55</v>
      </c>
      <c r="O20" s="34" t="s">
        <v>56</v>
      </c>
      <c r="P20" s="89"/>
      <c r="R20" s="75" t="s">
        <v>64</v>
      </c>
      <c r="V20" s="2"/>
      <c r="AD20" s="2"/>
      <c r="AL20" s="2"/>
    </row>
    <row r="21" spans="1:38" ht="15" customHeight="1" x14ac:dyDescent="0.3">
      <c r="B21" s="71">
        <f>IF(DAY(MaySun1)=1,"",IF(AND(YEAR(MaySun1+1)=CalendarYear,MONTH(MaySun1+1)=5),MaySun1+1,""))</f>
        <v>44682</v>
      </c>
      <c r="C21" s="133">
        <f>IF(DAY(MaySun1)=1,"",IF(AND(YEAR(MaySun1+2)=CalendarYear,MONTH(MaySun1+2)=5),MaySun1+2,""))</f>
        <v>44683</v>
      </c>
      <c r="D21" s="133">
        <f>IF(DAY(MaySun1)=1,"",IF(AND(YEAR(MaySun1+3)=CalendarYear,MONTH(MaySun1+3)=5),MaySun1+3,""))</f>
        <v>44684</v>
      </c>
      <c r="E21" s="133">
        <f>IF(DAY(MaySun1)=1,"",IF(AND(YEAR(MaySun1+4)=CalendarYear,MONTH(MaySun1+4)=5),MaySun1+4,""))</f>
        <v>44685</v>
      </c>
      <c r="F21" s="133">
        <f>IF(DAY(MaySun1)=1,"",IF(AND(YEAR(MaySun1+5)=CalendarYear,MONTH(MaySun1+5)=5),MaySun1+5,""))</f>
        <v>44686</v>
      </c>
      <c r="G21" s="139">
        <f>IF(DAY(MaySun1)=1,"",IF(AND(YEAR(MaySun1+6)=CalendarYear,MONTH(MaySun1+6)=5),MaySun1+6,""))</f>
        <v>44687</v>
      </c>
      <c r="H21" s="138">
        <f>IF(DAY(MaySun1)=1,IF(AND(YEAR(MaySun1)=CalendarYear,MONTH(MaySun1)=5),MaySun1,""),IF(AND(YEAR(MaySun1+7)=CalendarYear,MONTH(MaySun1+7)=5),MaySun1+7,""))</f>
        <v>44688</v>
      </c>
      <c r="I21" s="135" t="str">
        <f>IF(DAY(JunSun1)=1,"",IF(AND(YEAR(JunSun1+1)=CalendarYear,MONTH(JunSun1+1)=6),JunSun1+1,""))</f>
        <v/>
      </c>
      <c r="J21" s="135" t="str">
        <f>IF(DAY(JunSun1)=1,"",IF(AND(YEAR(JunSun1+2)=CalendarYear,MONTH(JunSun1+2)=6),JunSun1+2,""))</f>
        <v/>
      </c>
      <c r="K21" s="133" t="str">
        <f>IF(DAY(JunSun1)=1,"",IF(AND(YEAR(JunSun1+3)=CalendarYear,MONTH(JunSun1+3)=6),JunSun1+3,""))</f>
        <v/>
      </c>
      <c r="L21" s="133">
        <f>IF(DAY(JunSun1)=1,"",IF(AND(YEAR(JunSun1+4)=CalendarYear,MONTH(JunSun1+4)=6),JunSun1+4,""))</f>
        <v>44713</v>
      </c>
      <c r="M21" s="133">
        <f>IF(DAY(JunSun1)=1,"",IF(AND(YEAR(JunSun1+5)=CalendarYear,MONTH(JunSun1+5)=6),JunSun1+5,""))</f>
        <v>44714</v>
      </c>
      <c r="N21" s="133">
        <f>IF(DAY(JunSun1)=1,"",IF(AND(YEAR(JunSun1+6)=CalendarYear,MONTH(JunSun1+6)=6),JunSun1+6,""))</f>
        <v>44715</v>
      </c>
      <c r="O21" s="138">
        <f>IF(DAY(JunSun1)=1,IF(AND(YEAR(JunSun1)=CalendarYear,MONTH(JunSun1)=6),JunSun1,""),IF(AND(YEAR(JunSun1+7)=CalendarYear,MONTH(JunSun1+7)=6),JunSun1+7,""))</f>
        <v>44716</v>
      </c>
      <c r="P21" s="89"/>
      <c r="R21" s="75" t="s">
        <v>60</v>
      </c>
      <c r="V21" s="2"/>
      <c r="AD21" s="2"/>
      <c r="AL21" s="2"/>
    </row>
    <row r="22" spans="1:38" ht="15" customHeight="1" x14ac:dyDescent="0.3">
      <c r="B22" s="71">
        <f>IF(DAY(MaySun1)=1,IF(AND(YEAR(MaySun1+1)=CalendarYear,MONTH(MaySun1+1)=5),MaySun1+1,""),IF(AND(YEAR(MaySun1+8)=CalendarYear,MONTH(MaySun1+8)=5),MaySun1+8,""))</f>
        <v>44689</v>
      </c>
      <c r="C22" s="133">
        <f>IF(DAY(MaySun1)=1,IF(AND(YEAR(MaySun1+2)=CalendarYear,MONTH(MaySun1+2)=5),MaySun1+2,""),IF(AND(YEAR(MaySun1+9)=CalendarYear,MONTH(MaySun1+9)=5),MaySun1+9,""))</f>
        <v>44690</v>
      </c>
      <c r="D22" s="133">
        <f>IF(DAY(MaySun1)=1,IF(AND(YEAR(MaySun1+3)=CalendarYear,MONTH(MaySun1+3)=5),MaySun1+3,""),IF(AND(YEAR(MaySun1+10)=CalendarYear,MONTH(MaySun1+10)=5),MaySun1+10,""))</f>
        <v>44691</v>
      </c>
      <c r="E22" s="133">
        <f>IF(DAY(MaySun1)=1,IF(AND(YEAR(MaySun1+4)=CalendarYear,MONTH(MaySun1+4)=5),MaySun1+4,""),IF(AND(YEAR(MaySun1+11)=CalendarYear,MONTH(MaySun1+11)=5),MaySun1+11,""))</f>
        <v>44692</v>
      </c>
      <c r="F22" s="133">
        <f>IF(DAY(MaySun1)=1,IF(AND(YEAR(MaySun1+5)=CalendarYear,MONTH(MaySun1+5)=5),MaySun1+5,""),IF(AND(YEAR(MaySun1+12)=CalendarYear,MONTH(MaySun1+12)=5),MaySun1+12,""))</f>
        <v>44693</v>
      </c>
      <c r="G22" s="154">
        <f>IF(DAY(MaySun1)=1,IF(AND(YEAR(MaySun1+6)=CalendarYear,MONTH(MaySun1+6)=5),MaySun1+6,""),IF(AND(YEAR(MaySun1+13)=CalendarYear,MONTH(MaySun1+13)=5),MaySun1+13,""))</f>
        <v>44694</v>
      </c>
      <c r="H22" s="138">
        <f>IF(DAY(MaySun1)=1,IF(AND(YEAR(MaySun1+7)=CalendarYear,MONTH(MaySun1+7)=5),MaySun1+7,""),IF(AND(YEAR(MaySun1+14)=CalendarYear,MONTH(MaySun1+14)=5),MaySun1+14,""))</f>
        <v>44695</v>
      </c>
      <c r="I22" s="135">
        <f>IF(DAY(JunSun1)=1,IF(AND(YEAR(JunSun1+1)=CalendarYear,MONTH(JunSun1+1)=6),JunSun1+1,""),IF(AND(YEAR(JunSun1+8)=CalendarYear,MONTH(JunSun1+8)=6),JunSun1+8,""))</f>
        <v>44717</v>
      </c>
      <c r="J22" s="133">
        <f>IF(DAY(JunSun1)=1,IF(AND(YEAR(JunSun1+2)=CalendarYear,MONTH(JunSun1+2)=6),JunSun1+2,""),IF(AND(YEAR(JunSun1+9)=CalendarYear,MONTH(JunSun1+9)=6),JunSun1+9,""))</f>
        <v>44718</v>
      </c>
      <c r="K22" s="133">
        <f>IF(DAY(JunSun1)=1,IF(AND(YEAR(JunSun1+3)=CalendarYear,MONTH(JunSun1+3)=6),JunSun1+3,""),IF(AND(YEAR(JunSun1+10)=CalendarYear,MONTH(JunSun1+10)=6),JunSun1+10,""))</f>
        <v>44719</v>
      </c>
      <c r="L22" s="133">
        <f>IF(DAY(JunSun1)=1,IF(AND(YEAR(JunSun1+4)=CalendarYear,MONTH(JunSun1+4)=6),JunSun1+4,""),IF(AND(YEAR(JunSun1+11)=CalendarYear,MONTH(JunSun1+11)=6),JunSun1+11,""))</f>
        <v>44720</v>
      </c>
      <c r="M22" s="133">
        <f>IF(DAY(JunSun1)=1,IF(AND(YEAR(JunSun1+5)=CalendarYear,MONTH(JunSun1+5)=6),JunSun1+5,""),IF(AND(YEAR(JunSun1+12)=CalendarYear,MONTH(JunSun1+12)=6),JunSun1+12,""))</f>
        <v>44721</v>
      </c>
      <c r="N22" s="154">
        <f>IF(DAY(JunSun1)=1,IF(AND(YEAR(JunSun1+6)=CalendarYear,MONTH(JunSun1+6)=6),JunSun1+6,""),IF(AND(YEAR(JunSun1+13)=CalendarYear,MONTH(JunSun1+13)=6),JunSun1+13,""))</f>
        <v>44722</v>
      </c>
      <c r="O22" s="138">
        <f>IF(DAY(JunSun1)=1,IF(AND(YEAR(JunSun1+7)=CalendarYear,MONTH(JunSun1+7)=6),JunSun1+7,""),IF(AND(YEAR(JunSun1+14)=CalendarYear,MONTH(JunSun1+14)=6),JunSun1+14,""))</f>
        <v>44723</v>
      </c>
      <c r="P22" s="89"/>
      <c r="R22" s="76" t="s">
        <v>65</v>
      </c>
      <c r="V22" s="2"/>
      <c r="AD22" s="2"/>
      <c r="AL22" s="2"/>
    </row>
    <row r="23" spans="1:38" ht="15" customHeight="1" x14ac:dyDescent="0.2">
      <c r="B23" s="71">
        <f>IF(DAY(MaySun1)=1,IF(AND(YEAR(MaySun1+8)=CalendarYear,MONTH(MaySun1+8)=5),MaySun1+8,""),IF(AND(YEAR(MaySun1+15)=CalendarYear,MONTH(MaySun1+15)=5),MaySun1+15,""))</f>
        <v>44696</v>
      </c>
      <c r="C23" s="133">
        <f>IF(DAY(MaySun1)=1,IF(AND(YEAR(MaySun1+9)=CalendarYear,MONTH(MaySun1+9)=5),MaySun1+9,""),IF(AND(YEAR(MaySun1+16)=CalendarYear,MONTH(MaySun1+16)=5),MaySun1+16,""))</f>
        <v>44697</v>
      </c>
      <c r="D23" s="133">
        <f>IF(DAY(MaySun1)=1,IF(AND(YEAR(MaySun1+10)=CalendarYear,MONTH(MaySun1+10)=5),MaySun1+10,""),IF(AND(YEAR(MaySun1+17)=CalendarYear,MONTH(MaySun1+17)=5),MaySun1+17,""))</f>
        <v>44698</v>
      </c>
      <c r="E23" s="133">
        <f>IF(DAY(MaySun1)=1,IF(AND(YEAR(MaySun1+11)=CalendarYear,MONTH(MaySun1+11)=5),MaySun1+11,""),IF(AND(YEAR(MaySun1+18)=CalendarYear,MONTH(MaySun1+18)=5),MaySun1+18,""))</f>
        <v>44699</v>
      </c>
      <c r="F23" s="139">
        <f>IF(DAY(MaySun1)=1,IF(AND(YEAR(MaySun1+12)=CalendarYear,MONTH(MaySun1+12)=5),MaySun1+12,""),IF(AND(YEAR(MaySun1+19)=CalendarYear,MONTH(MaySun1+19)=5),MaySun1+19,""))</f>
        <v>44700</v>
      </c>
      <c r="G23" s="133">
        <f>IF(DAY(MaySun1)=1,IF(AND(YEAR(MaySun1+13)=CalendarYear,MONTH(MaySun1+13)=5),MaySun1+13,""),IF(AND(YEAR(MaySun1+20)=CalendarYear,MONTH(MaySun1+20)=5),MaySun1+20,""))</f>
        <v>44701</v>
      </c>
      <c r="H23" s="138">
        <f>IF(DAY(MaySun1)=1,IF(AND(YEAR(MaySun1+14)=CalendarYear,MONTH(MaySun1+14)=5),MaySun1+14,""),IF(AND(YEAR(MaySun1+21)=CalendarYear,MONTH(MaySun1+21)=5),MaySun1+21,""))</f>
        <v>44702</v>
      </c>
      <c r="I23" s="135">
        <f>IF(DAY(JunSun1)=1,IF(AND(YEAR(JunSun1+8)=CalendarYear,MONTH(JunSun1+8)=6),JunSun1+8,""),IF(AND(YEAR(JunSun1+15)=CalendarYear,MONTH(JunSun1+15)=6),JunSun1+15,""))</f>
        <v>44724</v>
      </c>
      <c r="J23" s="133">
        <f>IF(DAY(JunSun1)=1,IF(AND(YEAR(JunSun1+9)=CalendarYear,MONTH(JunSun1+9)=6),JunSun1+9,""),IF(AND(YEAR(JunSun1+16)=CalendarYear,MONTH(JunSun1+16)=6),JunSun1+16,""))</f>
        <v>44725</v>
      </c>
      <c r="K23" s="133">
        <f>IF(DAY(JunSun1)=1,IF(AND(YEAR(JunSun1+10)=CalendarYear,MONTH(JunSun1+10)=6),JunSun1+10,""),IF(AND(YEAR(JunSun1+17)=CalendarYear,MONTH(JunSun1+17)=6),JunSun1+17,""))</f>
        <v>44726</v>
      </c>
      <c r="L23" s="139">
        <f>IF(DAY(JunSun1)=1,IF(AND(YEAR(JunSun1+11)=CalendarYear,MONTH(JunSun1+11)=6),JunSun1+11,""),IF(AND(YEAR(JunSun1+18)=CalendarYear,MONTH(JunSun1+18)=6),JunSun1+18,""))</f>
        <v>44727</v>
      </c>
      <c r="M23" s="139">
        <f>IF(DAY(JunSun1)=1,IF(AND(YEAR(JunSun1+12)=CalendarYear,MONTH(JunSun1+12)=6),JunSun1+12,""),IF(AND(YEAR(JunSun1+19)=CalendarYear,MONTH(JunSun1+19)=6),JunSun1+19,""))</f>
        <v>44728</v>
      </c>
      <c r="N23" s="135">
        <f>IF(DAY(JunSun1)=1,IF(AND(YEAR(JunSun1+13)=CalendarYear,MONTH(JunSun1+13)=6),JunSun1+13,""),IF(AND(YEAR(JunSun1+20)=CalendarYear,MONTH(JunSun1+20)=6),JunSun1+20,""))</f>
        <v>44729</v>
      </c>
      <c r="O23" s="138">
        <f>IF(DAY(JunSun1)=1,IF(AND(YEAR(JunSun1+14)=CalendarYear,MONTH(JunSun1+14)=6),JunSun1+14,""),IF(AND(YEAR(JunSun1+21)=CalendarYear,MONTH(JunSun1+21)=6),JunSun1+21,""))</f>
        <v>44730</v>
      </c>
      <c r="P23" s="89"/>
      <c r="R23" s="77"/>
      <c r="V23" s="2"/>
      <c r="AD23" s="2"/>
      <c r="AL23" s="2"/>
    </row>
    <row r="24" spans="1:38" ht="15" customHeight="1" x14ac:dyDescent="0.2">
      <c r="B24" s="71">
        <f>IF(DAY(MaySun1)=1,IF(AND(YEAR(MaySun1+15)=CalendarYear,MONTH(MaySun1+15)=5),MaySun1+15,""),IF(AND(YEAR(MaySun1+22)=CalendarYear,MONTH(MaySun1+22)=5),MaySun1+22,""))</f>
        <v>44703</v>
      </c>
      <c r="C24" s="133">
        <f>IF(DAY(MaySun1)=1,IF(AND(YEAR(MaySun1+16)=CalendarYear,MONTH(MaySun1+16)=5),MaySun1+16,""),IF(AND(YEAR(MaySun1+23)=CalendarYear,MONTH(MaySun1+23)=5),MaySun1+23,""))</f>
        <v>44704</v>
      </c>
      <c r="D24" s="133">
        <f>IF(DAY(MaySun1)=1,IF(AND(YEAR(MaySun1+17)=CalendarYear,MONTH(MaySun1+17)=5),MaySun1+17,""),IF(AND(YEAR(MaySun1+24)=CalendarYear,MONTH(MaySun1+24)=5),MaySun1+24,""))</f>
        <v>44705</v>
      </c>
      <c r="E24" s="133">
        <f>IF(DAY(MaySun1)=1,IF(AND(YEAR(MaySun1+18)=CalendarYear,MONTH(MaySun1+18)=5),MaySun1+18,""),IF(AND(YEAR(MaySun1+25)=CalendarYear,MONTH(MaySun1+25)=5),MaySun1+25,""))</f>
        <v>44706</v>
      </c>
      <c r="F24" s="135">
        <f>IF(DAY(MaySun1)=1,IF(AND(YEAR(MaySun1+19)=CalendarYear,MONTH(MaySun1+19)=5),MaySun1+19,""),IF(AND(YEAR(MaySun1+26)=CalendarYear,MONTH(MaySun1+26)=5),MaySun1+26,""))</f>
        <v>44707</v>
      </c>
      <c r="G24" s="154">
        <f>IF(DAY(MaySun1)=1,IF(AND(YEAR(MaySun1+20)=CalendarYear,MONTH(MaySun1+20)=5),MaySun1+20,""),IF(AND(YEAR(MaySun1+27)=CalendarYear,MONTH(MaySun1+27)=5),MaySun1+27,""))</f>
        <v>44708</v>
      </c>
      <c r="H24" s="138">
        <f>IF(DAY(MaySun1)=1,IF(AND(YEAR(MaySun1+21)=CalendarYear,MONTH(MaySun1+21)=5),MaySun1+21,""),IF(AND(YEAR(MaySun1+28)=CalendarYear,MONTH(MaySun1+28)=5),MaySun1+28,""))</f>
        <v>44709</v>
      </c>
      <c r="I24" s="135">
        <f>IF(DAY(JunSun1)=1,IF(AND(YEAR(JunSun1+15)=CalendarYear,MONTH(JunSun1+15)=6),JunSun1+15,""),IF(AND(YEAR(JunSun1+22)=CalendarYear,MONTH(JunSun1+22)=6),JunSun1+22,""))</f>
        <v>44731</v>
      </c>
      <c r="J24" s="133">
        <f>IF(DAY(JunSun1)=1,IF(AND(YEAR(JunSun1+16)=CalendarYear,MONTH(JunSun1+16)=6),JunSun1+16,""),IF(AND(YEAR(JunSun1+23)=CalendarYear,MONTH(JunSun1+23)=6),JunSun1+23,""))</f>
        <v>44732</v>
      </c>
      <c r="K24" s="133">
        <f>IF(DAY(JunSun1)=1,IF(AND(YEAR(JunSun1+17)=CalendarYear,MONTH(JunSun1+17)=6),JunSun1+17,""),IF(AND(YEAR(JunSun1+24)=CalendarYear,MONTH(JunSun1+24)=6),JunSun1+24,""))</f>
        <v>44733</v>
      </c>
      <c r="L24" s="133">
        <f>IF(DAY(JunSun1)=1,IF(AND(YEAR(JunSun1+18)=CalendarYear,MONTH(JunSun1+18)=6),JunSun1+18,""),IF(AND(YEAR(JunSun1+25)=CalendarYear,MONTH(JunSun1+25)=6),JunSun1+25,""))</f>
        <v>44734</v>
      </c>
      <c r="M24" s="133">
        <f>IF(DAY(JunSun1)=1,IF(AND(YEAR(JunSun1+19)=CalendarYear,MONTH(JunSun1+19)=6),JunSun1+19,""),IF(AND(YEAR(JunSun1+26)=CalendarYear,MONTH(JunSun1+26)=6),JunSun1+26,""))</f>
        <v>44735</v>
      </c>
      <c r="N24" s="154">
        <f>IF(DAY(JunSun1)=1,IF(AND(YEAR(JunSun1+20)=CalendarYear,MONTH(JunSun1+20)=6),JunSun1+20,""),IF(AND(YEAR(JunSun1+27)=CalendarYear,MONTH(JunSun1+27)=6),JunSun1+27,""))</f>
        <v>44736</v>
      </c>
      <c r="O24" s="138">
        <f>IF(DAY(JunSun1)=1,IF(AND(YEAR(JunSun1+21)=CalendarYear,MONTH(JunSun1+21)=6),JunSun1+21,""),IF(AND(YEAR(JunSun1+28)=CalendarYear,MONTH(JunSun1+28)=6),JunSun1+28,""))</f>
        <v>44737</v>
      </c>
      <c r="P24" s="89"/>
      <c r="R24" s="1"/>
      <c r="V24" s="2"/>
      <c r="AD24" s="2"/>
      <c r="AL24" s="2"/>
    </row>
    <row r="25" spans="1:38" ht="15" customHeight="1" x14ac:dyDescent="0.2">
      <c r="B25" s="71">
        <f>IF(DAY(MaySun1)=1,IF(AND(YEAR(MaySun1+22)=CalendarYear,MONTH(MaySun1+22)=5),MaySun1+22,""),IF(AND(YEAR(MaySun1+29)=CalendarYear,MONTH(MaySun1+29)=5),MaySun1+29,""))</f>
        <v>44710</v>
      </c>
      <c r="C25" s="133">
        <f>IF(DAY(MaySun1)=1,IF(AND(YEAR(MaySun1+23)=CalendarYear,MONTH(MaySun1+23)=5),MaySun1+23,""),IF(AND(YEAR(MaySun1+30)=CalendarYear,MONTH(MaySun1+30)=5),MaySun1+30,""))</f>
        <v>44711</v>
      </c>
      <c r="D25" s="133">
        <f>IF(DAY(MaySun1)=1,IF(AND(YEAR(MaySun1+24)=CalendarYear,MONTH(MaySun1+24)=5),MaySun1+24,""),IF(AND(YEAR(MaySun1+31)=CalendarYear,MONTH(MaySun1+31)=5),MaySun1+31,""))</f>
        <v>44712</v>
      </c>
      <c r="E25" s="133" t="str">
        <f>IF(DAY(MaySun1)=1,IF(AND(YEAR(MaySun1+25)=CalendarYear,MONTH(MaySun1+25)=5),MaySun1+25,""),IF(AND(YEAR(MaySun1+32)=CalendarYear,MONTH(MaySun1+32)=5),MaySun1+32,""))</f>
        <v/>
      </c>
      <c r="F25" s="133" t="str">
        <f>IF(DAY(MaySun1)=1,IF(AND(YEAR(MaySun1+26)=CalendarYear,MONTH(MaySun1+26)=5),MaySun1+26,""),IF(AND(YEAR(MaySun1+33)=CalendarYear,MONTH(MaySun1+33)=5),MaySun1+33,""))</f>
        <v/>
      </c>
      <c r="G25" s="133" t="str">
        <f>IF(DAY(MaySun1)=1,IF(AND(YEAR(MaySun1+27)=CalendarYear,MONTH(MaySun1+27)=5),MaySun1+27,""),IF(AND(YEAR(MaySun1+34)=CalendarYear,MONTH(MaySun1+34)=5),MaySun1+34,""))</f>
        <v/>
      </c>
      <c r="H25" s="138" t="str">
        <f>IF(DAY(MaySun1)=1,IF(AND(YEAR(MaySun1+28)=CalendarYear,MONTH(MaySun1+28)=5),MaySun1+28,""),IF(AND(YEAR(MaySun1+35)=CalendarYear,MONTH(MaySun1+35)=5),MaySun1+35,""))</f>
        <v/>
      </c>
      <c r="I25" s="135">
        <f>IF(DAY(JunSun1)=1,IF(AND(YEAR(JunSun1+22)=CalendarYear,MONTH(JunSun1+22)=6),JunSun1+22,""),IF(AND(YEAR(JunSun1+29)=CalendarYear,MONTH(JunSun1+29)=6),JunSun1+29,""))</f>
        <v>44738</v>
      </c>
      <c r="J25" s="133">
        <f>IF(DAY(JunSun1)=1,IF(AND(YEAR(JunSun1+23)=CalendarYear,MONTH(JunSun1+23)=6),JunSun1+23,""),IF(AND(YEAR(JunSun1+30)=CalendarYear,MONTH(JunSun1+30)=6),JunSun1+30,""))</f>
        <v>44739</v>
      </c>
      <c r="K25" s="133">
        <f>IF(DAY(JunSun1)=1,IF(AND(YEAR(JunSun1+24)=CalendarYear,MONTH(JunSun1+24)=6),JunSun1+24,""),IF(AND(YEAR(JunSun1+31)=CalendarYear,MONTH(JunSun1+31)=6),JunSun1+31,""))</f>
        <v>44740</v>
      </c>
      <c r="L25" s="133">
        <f>IF(DAY(JunSun1)=1,IF(AND(YEAR(JunSun1+25)=CalendarYear,MONTH(JunSun1+25)=6),JunSun1+25,""),IF(AND(YEAR(JunSun1+32)=CalendarYear,MONTH(JunSun1+32)=6),JunSun1+32,""))</f>
        <v>44741</v>
      </c>
      <c r="M25" s="133">
        <f>IF(DAY(JunSun1)=1,IF(AND(YEAR(JunSun1+26)=CalendarYear,MONTH(JunSun1+26)=6),JunSun1+26,""),IF(AND(YEAR(JunSun1+33)=CalendarYear,MONTH(JunSun1+33)=6),JunSun1+33,""))</f>
        <v>44742</v>
      </c>
      <c r="N25" s="133" t="str">
        <f>IF(DAY(JunSun1)=1,IF(AND(YEAR(JunSun1+27)=CalendarYear,MONTH(JunSun1+27)=6),JunSun1+27,""),IF(AND(YEAR(JunSun1+34)=CalendarYear,MONTH(JunSun1+34)=6),JunSun1+34,""))</f>
        <v/>
      </c>
      <c r="O25" s="138" t="str">
        <f>IF(DAY(JunSun1)=1,IF(AND(YEAR(JunSun1+28)=CalendarYear,MONTH(JunSun1+28)=6),JunSun1+28,""),IF(AND(YEAR(JunSun1+35)=CalendarYear,MONTH(JunSun1+35)=6),JunSun1+35,""))</f>
        <v/>
      </c>
      <c r="P25" s="89"/>
      <c r="S25" s="12"/>
      <c r="V25" s="2"/>
      <c r="AD25" s="2"/>
      <c r="AL25" s="2"/>
    </row>
    <row r="26" spans="1:38" ht="15" customHeight="1" x14ac:dyDescent="0.2">
      <c r="A26" s="24" t="s">
        <v>11</v>
      </c>
      <c r="B26" s="72" t="str">
        <f>IF(DAY(MaySun1)=1,IF(AND(YEAR(MaySun1+29)=CalendarYear,MONTH(MaySun1+29)=5),MaySun1+29,""),IF(AND(YEAR(MaySun1+36)=CalendarYear,MONTH(MaySun1+36)=5),MaySun1+36,""))</f>
        <v/>
      </c>
      <c r="C26" s="134" t="str">
        <f>IF(DAY(MaySun1)=1,IF(AND(YEAR(MaySun1+30)=CalendarYear,MONTH(MaySun1+30)=5),MaySun1+30,""),IF(AND(YEAR(MaySun1+37)=CalendarYear,MONTH(MaySun1+37)=5),MaySun1+37,""))</f>
        <v/>
      </c>
      <c r="D26" s="134" t="str">
        <f>IF(DAY(MaySun1)=1,IF(AND(YEAR(MaySun1+31)=CalendarYear,MONTH(MaySun1+31)=5),MaySun1+31,""),IF(AND(YEAR(MaySun1+38)=CalendarYear,MONTH(MaySun1+38)=5),MaySun1+38,""))</f>
        <v/>
      </c>
      <c r="E26" s="134" t="str">
        <f>IF(DAY(MaySun1)=1,IF(AND(YEAR(MaySun1+32)=CalendarYear,MONTH(MaySun1+32)=5),MaySun1+32,""),IF(AND(YEAR(MaySun1+39)=CalendarYear,MONTH(MaySun1+39)=5),MaySun1+39,""))</f>
        <v/>
      </c>
      <c r="F26" s="134" t="str">
        <f>IF(DAY(MaySun1)=1,IF(AND(YEAR(MaySun1+33)=CalendarYear,MONTH(MaySun1+33)=5),MaySun1+33,""),IF(AND(YEAR(MaySun1+40)=CalendarYear,MONTH(MaySun1+40)=5),MaySun1+40,""))</f>
        <v/>
      </c>
      <c r="G26" s="134" t="str">
        <f>IF(DAY(MaySun1)=1,IF(AND(YEAR(MaySun1+34)=CalendarYear,MONTH(MaySun1+34)=5),MaySun1+34,""),IF(AND(YEAR(MaySun1+41)=CalendarYear,MONTH(MaySun1+41)=5),MaySun1+41,""))</f>
        <v/>
      </c>
      <c r="H26" s="141" t="str">
        <f>IF(DAY(MaySun1)=1,IF(AND(YEAR(MaySun1+35)=CalendarYear,MONTH(MaySun1+35)=5),MaySun1+35,""),IF(AND(YEAR(MaySun1+42)=CalendarYear,MONTH(MaySun1+42)=5),MaySun1+42,""))</f>
        <v/>
      </c>
      <c r="I26" s="134" t="str">
        <f>IF(DAY(JunSun1)=1,IF(AND(YEAR(JunSun1+29)=CalendarYear,MONTH(JunSun1+29)=6),JunSun1+29,""),IF(AND(YEAR(JunSun1+36)=CalendarYear,MONTH(JunSun1+36)=6),JunSun1+36,""))</f>
        <v/>
      </c>
      <c r="J26" s="134" t="str">
        <f>IF(DAY(JunSun1)=1,IF(AND(YEAR(JunSun1+30)=CalendarYear,MONTH(JunSun1+30)=6),JunSun1+30,""),IF(AND(YEAR(JunSun1+37)=CalendarYear,MONTH(JunSun1+37)=6),JunSun1+37,""))</f>
        <v/>
      </c>
      <c r="K26" s="134" t="str">
        <f>IF(DAY(JunSun1)=1,IF(AND(YEAR(JunSun1+31)=CalendarYear,MONTH(JunSun1+31)=6),JunSun1+31,""),IF(AND(YEAR(JunSun1+38)=CalendarYear,MONTH(JunSun1+38)=6),JunSun1+38,""))</f>
        <v/>
      </c>
      <c r="L26" s="134" t="str">
        <f>IF(DAY(JunSun1)=1,IF(AND(YEAR(JunSun1+32)=CalendarYear,MONTH(JunSun1+32)=6),JunSun1+32,""),IF(AND(YEAR(JunSun1+39)=CalendarYear,MONTH(JunSun1+39)=6),JunSun1+39,""))</f>
        <v/>
      </c>
      <c r="M26" s="134" t="str">
        <f>IF(DAY(JunSun1)=1,IF(AND(YEAR(JunSun1+33)=CalendarYear,MONTH(JunSun1+33)=6),JunSun1+33,""),IF(AND(YEAR(JunSun1+40)=CalendarYear,MONTH(JunSun1+40)=6),JunSun1+40,""))</f>
        <v/>
      </c>
      <c r="N26" s="134" t="str">
        <f>IF(DAY(JunSun1)=1,IF(AND(YEAR(JunSun1+34)=CalendarYear,MONTH(JunSun1+34)=6),JunSun1+34,""),IF(AND(YEAR(JunSun1+41)=CalendarYear,MONTH(JunSun1+41)=6),JunSun1+41,""))</f>
        <v/>
      </c>
      <c r="O26" s="141" t="str">
        <f>IF(DAY(JunSun1)=1,IF(AND(YEAR(JunSun1+35)=CalendarYear,MONTH(JunSun1+35)=6),JunSun1+35,""),IF(AND(YEAR(JunSun1+42)=CalendarYear,MONTH(JunSun1+42)=6),JunSun1+42,""))</f>
        <v/>
      </c>
      <c r="P26" s="90"/>
      <c r="Q26" s="2"/>
      <c r="T26" s="2"/>
      <c r="U26" s="2"/>
      <c r="V26" s="2"/>
      <c r="AD26" s="2"/>
      <c r="AL26" s="2"/>
    </row>
    <row r="27" spans="1:38" ht="15" customHeight="1" x14ac:dyDescent="0.2">
      <c r="A27" s="24" t="s">
        <v>20</v>
      </c>
      <c r="B27" s="183" t="s">
        <v>32</v>
      </c>
      <c r="C27" s="170"/>
      <c r="D27" s="170"/>
      <c r="E27" s="170"/>
      <c r="F27" s="170"/>
      <c r="G27" s="170"/>
      <c r="H27" s="171"/>
      <c r="I27" s="183" t="s">
        <v>33</v>
      </c>
      <c r="J27" s="170"/>
      <c r="K27" s="170"/>
      <c r="L27" s="170"/>
      <c r="M27" s="170"/>
      <c r="N27" s="170"/>
      <c r="O27" s="171"/>
      <c r="P27" s="89"/>
    </row>
    <row r="28" spans="1:38" ht="15" customHeight="1" x14ac:dyDescent="0.2">
      <c r="A28" s="24"/>
      <c r="B28" s="70" t="s">
        <v>0</v>
      </c>
      <c r="C28" s="142" t="s">
        <v>51</v>
      </c>
      <c r="D28" s="142" t="s">
        <v>52</v>
      </c>
      <c r="E28" s="142" t="s">
        <v>53</v>
      </c>
      <c r="F28" s="142" t="s">
        <v>54</v>
      </c>
      <c r="G28" s="142" t="s">
        <v>55</v>
      </c>
      <c r="H28" s="34" t="s">
        <v>56</v>
      </c>
      <c r="I28" s="143" t="s">
        <v>0</v>
      </c>
      <c r="J28" s="142" t="s">
        <v>51</v>
      </c>
      <c r="K28" s="142" t="s">
        <v>52</v>
      </c>
      <c r="L28" s="142" t="s">
        <v>53</v>
      </c>
      <c r="M28" s="142" t="s">
        <v>54</v>
      </c>
      <c r="N28" s="142" t="s">
        <v>55</v>
      </c>
      <c r="O28" s="34" t="s">
        <v>56</v>
      </c>
      <c r="P28" s="89"/>
    </row>
    <row r="29" spans="1:38" ht="15" customHeight="1" x14ac:dyDescent="0.2">
      <c r="A29" s="24"/>
      <c r="B29" s="71" t="str">
        <f>IF(DAY(JulSun1)=1,"",IF(AND(YEAR(JulSun1+1)=CalendarYear,MONTH(JulSun1+1)=7),JulSun1+1,""))</f>
        <v/>
      </c>
      <c r="C29" s="133" t="str">
        <f>IF(DAY(JulSun1)=1,"",IF(AND(YEAR(JulSun1+2)=CalendarYear,MONTH(JulSun1+2)=7),JulSun1+2,""))</f>
        <v/>
      </c>
      <c r="D29" s="133" t="str">
        <f>IF(DAY(JulSun1)=1,"",IF(AND(YEAR(JulSun1+3)=CalendarYear,MONTH(JulSun1+3)=7),JulSun1+3,""))</f>
        <v/>
      </c>
      <c r="E29" s="133" t="str">
        <f>IF(DAY(JulSun1)=1,"",IF(AND(YEAR(JulSun1+4)=CalendarYear,MONTH(JulSun1+4)=7),JulSun1+4,""))</f>
        <v/>
      </c>
      <c r="F29" s="133" t="str">
        <f>IF(DAY(JulSun1)=1,"",IF(AND(YEAR(JulSun1+5)=CalendarYear,MONTH(JulSun1+5)=7),JulSun1+5,""))</f>
        <v/>
      </c>
      <c r="G29" s="133">
        <f>IF(DAY(JulSun1)=1,"",IF(AND(YEAR(JulSun1+6)=CalendarYear,MONTH(JulSun1+6)=7),JulSun1+6,""))</f>
        <v>44743</v>
      </c>
      <c r="H29" s="138">
        <f>IF(DAY(JulSun1)=1,IF(AND(YEAR(JulSun1)=CalendarYear,MONTH(JulSun1)=7),JulSun1,""),IF(AND(YEAR(JulSun1+7)=CalendarYear,MONTH(JulSun1+7)=7),JulSun1+7,""))</f>
        <v>44744</v>
      </c>
      <c r="I29" s="135" t="str">
        <f>IF(DAY(AugSun1)=1,"",IF(AND(YEAR(AugSun1+1)=CalendarYear,MONTH(AugSun1+1)=8),AugSun1+1,""))</f>
        <v/>
      </c>
      <c r="J29" s="135">
        <f>IF(DAY(AugSun1)=1,"",IF(AND(YEAR(AugSun1+2)=CalendarYear,MONTH(AugSun1+2)=8),AugSun1+2,""))</f>
        <v>44774</v>
      </c>
      <c r="K29" s="133">
        <f>IF(DAY(AugSun1)=1,"",IF(AND(YEAR(AugSun1+3)=CalendarYear,MONTH(AugSun1+3)=8),AugSun1+3,""))</f>
        <v>44775</v>
      </c>
      <c r="L29" s="133">
        <f>IF(DAY(AugSun1)=1,"",IF(AND(YEAR(AugSun1+4)=CalendarYear,MONTH(AugSun1+4)=8),AugSun1+4,""))</f>
        <v>44776</v>
      </c>
      <c r="M29" s="133">
        <f>IF(DAY(AugSun1)=1,"",IF(AND(YEAR(AugSun1+5)=CalendarYear,MONTH(AugSun1+5)=8),AugSun1+5,""))</f>
        <v>44777</v>
      </c>
      <c r="N29" s="154">
        <f>IF(DAY(AugSun1)=1,"",IF(AND(YEAR(AugSun1+6)=CalendarYear,MONTH(AugSun1+6)=8),AugSun1+6,""))</f>
        <v>44778</v>
      </c>
      <c r="O29" s="138">
        <f>IF(DAY(AugSun1)=1,IF(AND(YEAR(AugSun1)=CalendarYear,MONTH(AugSun1)=8),AugSun1,""),IF(AND(YEAR(AugSun1+7)=CalendarYear,MONTH(AugSun1+7)=8),AugSun1+7,""))</f>
        <v>44779</v>
      </c>
      <c r="P29" s="89"/>
    </row>
    <row r="30" spans="1:38" ht="15" customHeight="1" x14ac:dyDescent="0.2">
      <c r="B30" s="71">
        <f>IF(DAY(JulSun1)=1,IF(AND(YEAR(JulSun1+1)=CalendarYear,MONTH(JulSun1+1)=7),JulSun1+1,""),IF(AND(YEAR(JulSun1+8)=CalendarYear,MONTH(JulSun1+8)=7),JulSun1+8,""))</f>
        <v>44745</v>
      </c>
      <c r="C30" s="133">
        <f>IF(DAY(JulSun1)=1,IF(AND(YEAR(JulSun1+2)=CalendarYear,MONTH(JulSun1+2)=7),JulSun1+2,""),IF(AND(YEAR(JulSun1+9)=CalendarYear,MONTH(JulSun1+9)=7),JulSun1+9,""))</f>
        <v>44746</v>
      </c>
      <c r="D30" s="133">
        <f>IF(DAY(JulSun1)=1,IF(AND(YEAR(JulSun1+3)=CalendarYear,MONTH(JulSun1+3)=7),JulSun1+3,""),IF(AND(YEAR(JulSun1+10)=CalendarYear,MONTH(JulSun1+10)=7),JulSun1+10,""))</f>
        <v>44747</v>
      </c>
      <c r="E30" s="133">
        <f>IF(DAY(JulSun1)=1,IF(AND(YEAR(JulSun1+4)=CalendarYear,MONTH(JulSun1+4)=7),JulSun1+4,""),IF(AND(YEAR(JulSun1+11)=CalendarYear,MONTH(JulSun1+11)=7),JulSun1+11,""))</f>
        <v>44748</v>
      </c>
      <c r="F30" s="133">
        <f>IF(DAY(JulSun1)=1,IF(AND(YEAR(JulSun1+5)=CalendarYear,MONTH(JulSun1+5)=7),JulSun1+5,""),IF(AND(YEAR(JulSun1+12)=CalendarYear,MONTH(JulSun1+12)=7),JulSun1+12,""))</f>
        <v>44749</v>
      </c>
      <c r="G30" s="154">
        <f>IF(DAY(JulSun1)=1,IF(AND(YEAR(JulSun1+6)=CalendarYear,MONTH(JulSun1+6)=7),JulSun1+6,""),IF(AND(YEAR(JulSun1+13)=CalendarYear,MONTH(JulSun1+13)=7),JulSun1+13,""))</f>
        <v>44750</v>
      </c>
      <c r="H30" s="138">
        <f>IF(DAY(JulSun1)=1,IF(AND(YEAR(JulSun1+7)=CalendarYear,MONTH(JulSun1+7)=7),JulSun1+7,""),IF(AND(YEAR(JulSun1+14)=CalendarYear,MONTH(JulSun1+14)=7),JulSun1+14,""))</f>
        <v>44751</v>
      </c>
      <c r="I30" s="135">
        <f>IF(DAY(AugSun1)=1,IF(AND(YEAR(AugSun1+1)=CalendarYear,MONTH(AugSun1+1)=8),AugSun1+1,""),IF(AND(YEAR(AugSun1+8)=CalendarYear,MONTH(AugSun1+8)=8),AugSun1+8,""))</f>
        <v>44780</v>
      </c>
      <c r="J30" s="139">
        <f>IF(DAY(AugSun1)=1,IF(AND(YEAR(AugSun1+2)=CalendarYear,MONTH(AugSun1+2)=8),AugSun1+2,""),IF(AND(YEAR(AugSun1+9)=CalendarYear,MONTH(AugSun1+9)=8),AugSun1+9,""))</f>
        <v>44781</v>
      </c>
      <c r="K30" s="133">
        <f>IF(DAY(AugSun1)=1,IF(AND(YEAR(AugSun1+3)=CalendarYear,MONTH(AugSun1+3)=8),AugSun1+3,""),IF(AND(YEAR(AugSun1+10)=CalendarYear,MONTH(AugSun1+10)=8),AugSun1+10,""))</f>
        <v>44782</v>
      </c>
      <c r="L30" s="133">
        <f>IF(DAY(AugSun1)=1,IF(AND(YEAR(AugSun1+4)=CalendarYear,MONTH(AugSun1+4)=8),AugSun1+4,""),IF(AND(YEAR(AugSun1+11)=CalendarYear,MONTH(AugSun1+11)=8),AugSun1+11,""))</f>
        <v>44783</v>
      </c>
      <c r="M30" s="133">
        <f>IF(DAY(AugSun1)=1,IF(AND(YEAR(AugSun1+5)=CalendarYear,MONTH(AugSun1+5)=8),AugSun1+5,""),IF(AND(YEAR(AugSun1+12)=CalendarYear,MONTH(AugSun1+12)=8),AugSun1+12,""))</f>
        <v>44784</v>
      </c>
      <c r="N30" s="133">
        <f>IF(DAY(AugSun1)=1,IF(AND(YEAR(AugSun1+6)=CalendarYear,MONTH(AugSun1+6)=8),AugSun1+6,""),IF(AND(YEAR(AugSun1+13)=CalendarYear,MONTH(AugSun1+13)=8),AugSun1+13,""))</f>
        <v>44785</v>
      </c>
      <c r="O30" s="138">
        <f>IF(DAY(AugSun1)=1,IF(AND(YEAR(AugSun1+7)=CalendarYear,MONTH(AugSun1+7)=8),AugSun1+7,""),IF(AND(YEAR(AugSun1+14)=CalendarYear,MONTH(AugSun1+14)=8),AugSun1+14,""))</f>
        <v>44786</v>
      </c>
      <c r="P30" s="89"/>
    </row>
    <row r="31" spans="1:38" ht="15" customHeight="1" x14ac:dyDescent="0.2">
      <c r="B31" s="71">
        <f>IF(DAY(JulSun1)=1,IF(AND(YEAR(JulSun1+8)=CalendarYear,MONTH(JulSun1+8)=7),JulSun1+8,""),IF(AND(YEAR(JulSun1+15)=CalendarYear,MONTH(JulSun1+15)=7),JulSun1+15,""))</f>
        <v>44752</v>
      </c>
      <c r="C31" s="133">
        <f>IF(DAY(JulSun1)=1,IF(AND(YEAR(JulSun1+9)=CalendarYear,MONTH(JulSun1+9)=7),JulSun1+9,""),IF(AND(YEAR(JulSun1+16)=CalendarYear,MONTH(JulSun1+16)=7),JulSun1+16,""))</f>
        <v>44753</v>
      </c>
      <c r="D31" s="133">
        <f>IF(DAY(JulSun1)=1,IF(AND(YEAR(JulSun1+10)=CalendarYear,MONTH(JulSun1+10)=7),JulSun1+10,""),IF(AND(YEAR(JulSun1+17)=CalendarYear,MONTH(JulSun1+17)=7),JulSun1+17,""))</f>
        <v>44754</v>
      </c>
      <c r="E31" s="133">
        <f>IF(DAY(JulSun1)=1,IF(AND(YEAR(JulSun1+11)=CalendarYear,MONTH(JulSun1+11)=7),JulSun1+11,""),IF(AND(YEAR(JulSun1+18)=CalendarYear,MONTH(JulSun1+18)=7),JulSun1+18,""))</f>
        <v>44755</v>
      </c>
      <c r="F31" s="133">
        <f>IF(DAY(JulSun1)=1,IF(AND(YEAR(JulSun1+12)=CalendarYear,MONTH(JulSun1+12)=7),JulSun1+12,""),IF(AND(YEAR(JulSun1+19)=CalendarYear,MONTH(JulSun1+19)=7),JulSun1+19,""))</f>
        <v>44756</v>
      </c>
      <c r="G31" s="133">
        <f>IF(DAY(JulSun1)=1,IF(AND(YEAR(JulSun1+13)=CalendarYear,MONTH(JulSun1+13)=7),JulSun1+13,""),IF(AND(YEAR(JulSun1+20)=CalendarYear,MONTH(JulSun1+20)=7),JulSun1+20,""))</f>
        <v>44757</v>
      </c>
      <c r="H31" s="138">
        <f>IF(DAY(JulSun1)=1,IF(AND(YEAR(JulSun1+14)=CalendarYear,MONTH(JulSun1+14)=7),JulSun1+14,""),IF(AND(YEAR(JulSun1+21)=CalendarYear,MONTH(JulSun1+21)=7),JulSun1+21,""))</f>
        <v>44758</v>
      </c>
      <c r="I31" s="135">
        <f>IF(DAY(AugSun1)=1,IF(AND(YEAR(AugSun1+8)=CalendarYear,MONTH(AugSun1+8)=8),AugSun1+8,""),IF(AND(YEAR(AugSun1+15)=CalendarYear,MONTH(AugSun1+15)=8),AugSun1+15,""))</f>
        <v>44787</v>
      </c>
      <c r="J31" s="133">
        <f>IF(DAY(AugSun1)=1,IF(AND(YEAR(AugSun1+9)=CalendarYear,MONTH(AugSun1+9)=8),AugSun1+9,""),IF(AND(YEAR(AugSun1+16)=CalendarYear,MONTH(AugSun1+16)=8),AugSun1+16,""))</f>
        <v>44788</v>
      </c>
      <c r="K31" s="133">
        <f>IF(DAY(AugSun1)=1,IF(AND(YEAR(AugSun1+10)=CalendarYear,MONTH(AugSun1+10)=8),AugSun1+10,""),IF(AND(YEAR(AugSun1+17)=CalendarYear,MONTH(AugSun1+17)=8),AugSun1+17,""))</f>
        <v>44789</v>
      </c>
      <c r="L31" s="133">
        <f>IF(DAY(AugSun1)=1,IF(AND(YEAR(AugSun1+11)=CalendarYear,MONTH(AugSun1+11)=8),AugSun1+11,""),IF(AND(YEAR(AugSun1+18)=CalendarYear,MONTH(AugSun1+18)=8),AugSun1+18,""))</f>
        <v>44790</v>
      </c>
      <c r="M31" s="133">
        <f>IF(DAY(AugSun1)=1,IF(AND(YEAR(AugSun1+12)=CalendarYear,MONTH(AugSun1+12)=8),AugSun1+12,""),IF(AND(YEAR(AugSun1+19)=CalendarYear,MONTH(AugSun1+19)=8),AugSun1+19,""))</f>
        <v>44791</v>
      </c>
      <c r="N31" s="154">
        <f>IF(DAY(AugSun1)=1,IF(AND(YEAR(AugSun1+13)=CalendarYear,MONTH(AugSun1+13)=8),AugSun1+13,""),IF(AND(YEAR(AugSun1+20)=CalendarYear,MONTH(AugSun1+20)=8),AugSun1+20,""))</f>
        <v>44792</v>
      </c>
      <c r="O31" s="138">
        <f>IF(DAY(AugSun1)=1,IF(AND(YEAR(AugSun1+14)=CalendarYear,MONTH(AugSun1+14)=8),AugSun1+14,""),IF(AND(YEAR(AugSun1+21)=CalendarYear,MONTH(AugSun1+21)=8),AugSun1+21,""))</f>
        <v>44793</v>
      </c>
      <c r="P31" s="89"/>
      <c r="S31" s="10"/>
    </row>
    <row r="32" spans="1:38" ht="15" customHeight="1" x14ac:dyDescent="0.2">
      <c r="B32" s="71">
        <f>IF(DAY(JulSun1)=1,IF(AND(YEAR(JulSun1+15)=CalendarYear,MONTH(JulSun1+15)=7),JulSun1+15,""),IF(AND(YEAR(JulSun1+22)=CalendarYear,MONTH(JulSun1+22)=7),JulSun1+22,""))</f>
        <v>44759</v>
      </c>
      <c r="C32" s="133">
        <f>IF(DAY(JulSun1)=1,IF(AND(YEAR(JulSun1+16)=CalendarYear,MONTH(JulSun1+16)=7),JulSun1+16,""),IF(AND(YEAR(JulSun1+23)=CalendarYear,MONTH(JulSun1+23)=7),JulSun1+23,""))</f>
        <v>44760</v>
      </c>
      <c r="D32" s="133">
        <f>IF(DAY(JulSun1)=1,IF(AND(YEAR(JulSun1+17)=CalendarYear,MONTH(JulSun1+17)=7),JulSun1+17,""),IF(AND(YEAR(JulSun1+24)=CalendarYear,MONTH(JulSun1+24)=7),JulSun1+24,""))</f>
        <v>44761</v>
      </c>
      <c r="E32" s="133">
        <f>IF(DAY(JulSun1)=1,IF(AND(YEAR(JulSun1+18)=CalendarYear,MONTH(JulSun1+18)=7),JulSun1+18,""),IF(AND(YEAR(JulSun1+25)=CalendarYear,MONTH(JulSun1+25)=7),JulSun1+25,""))</f>
        <v>44762</v>
      </c>
      <c r="F32" s="133">
        <f>IF(DAY(JulSun1)=1,IF(AND(YEAR(JulSun1+19)=CalendarYear,MONTH(JulSun1+19)=7),JulSun1+19,""),IF(AND(YEAR(JulSun1+26)=CalendarYear,MONTH(JulSun1+26)=7),JulSun1+26,""))</f>
        <v>44763</v>
      </c>
      <c r="G32" s="154">
        <f>IF(DAY(JulSun1)=1,IF(AND(YEAR(JulSun1+20)=CalendarYear,MONTH(JulSun1+20)=7),JulSun1+20,""),IF(AND(YEAR(JulSun1+27)=CalendarYear,MONTH(JulSun1+27)=7),JulSun1+27,""))</f>
        <v>44764</v>
      </c>
      <c r="H32" s="138">
        <f>IF(DAY(JulSun1)=1,IF(AND(YEAR(JulSun1+21)=CalendarYear,MONTH(JulSun1+21)=7),JulSun1+21,""),IF(AND(YEAR(JulSun1+28)=CalendarYear,MONTH(JulSun1+28)=7),JulSun1+28,""))</f>
        <v>44765</v>
      </c>
      <c r="I32" s="135">
        <f>IF(DAY(AugSun1)=1,IF(AND(YEAR(AugSun1+15)=CalendarYear,MONTH(AugSun1+15)=8),AugSun1+15,""),IF(AND(YEAR(AugSun1+22)=CalendarYear,MONTH(AugSun1+22)=8),AugSun1+22,""))</f>
        <v>44794</v>
      </c>
      <c r="J32" s="133">
        <f>IF(DAY(AugSun1)=1,IF(AND(YEAR(AugSun1+16)=CalendarYear,MONTH(AugSun1+16)=8),AugSun1+16,""),IF(AND(YEAR(AugSun1+23)=CalendarYear,MONTH(AugSun1+23)=8),AugSun1+23,""))</f>
        <v>44795</v>
      </c>
      <c r="K32" s="133">
        <f>IF(DAY(AugSun1)=1,IF(AND(YEAR(AugSun1+17)=CalendarYear,MONTH(AugSun1+17)=8),AugSun1+17,""),IF(AND(YEAR(AugSun1+24)=CalendarYear,MONTH(AugSun1+24)=8),AugSun1+24,""))</f>
        <v>44796</v>
      </c>
      <c r="L32" s="133">
        <f>IF(DAY(AugSun1)=1,IF(AND(YEAR(AugSun1+18)=CalendarYear,MONTH(AugSun1+18)=8),AugSun1+18,""),IF(AND(YEAR(AugSun1+25)=CalendarYear,MONTH(AugSun1+25)=8),AugSun1+25,""))</f>
        <v>44797</v>
      </c>
      <c r="M32" s="133">
        <f>IF(DAY(AugSun1)=1,IF(AND(YEAR(AugSun1+19)=CalendarYear,MONTH(AugSun1+19)=8),AugSun1+19,""),IF(AND(YEAR(AugSun1+26)=CalendarYear,MONTH(AugSun1+26)=8),AugSun1+26,""))</f>
        <v>44798</v>
      </c>
      <c r="N32" s="133">
        <f>IF(DAY(AugSun1)=1,IF(AND(YEAR(AugSun1+20)=CalendarYear,MONTH(AugSun1+20)=8),AugSun1+20,""),IF(AND(YEAR(AugSun1+27)=CalendarYear,MONTH(AugSun1+27)=8),AugSun1+27,""))</f>
        <v>44799</v>
      </c>
      <c r="O32" s="138">
        <f>IF(DAY(AugSun1)=1,IF(AND(YEAR(AugSun1+21)=CalendarYear,MONTH(AugSun1+21)=8),AugSun1+21,""),IF(AND(YEAR(AugSun1+28)=CalendarYear,MONTH(AugSun1+28)=8),AugSun1+28,""))</f>
        <v>44800</v>
      </c>
      <c r="P32" s="89"/>
      <c r="S32" s="11"/>
    </row>
    <row r="33" spans="1:19" ht="15" customHeight="1" x14ac:dyDescent="0.2">
      <c r="B33" s="71">
        <f>IF(DAY(JulSun1)=1,IF(AND(YEAR(JulSun1+22)=CalendarYear,MONTH(JulSun1+22)=7),JulSun1+22,""),IF(AND(YEAR(JulSun1+29)=CalendarYear,MONTH(JulSun1+29)=7),JulSun1+29,""))</f>
        <v>44766</v>
      </c>
      <c r="C33" s="133">
        <f>IF(DAY(JulSun1)=1,IF(AND(YEAR(JulSun1+23)=CalendarYear,MONTH(JulSun1+23)=7),JulSun1+23,""),IF(AND(YEAR(JulSun1+30)=CalendarYear,MONTH(JulSun1+30)=7),JulSun1+30,""))</f>
        <v>44767</v>
      </c>
      <c r="D33" s="133">
        <f>IF(DAY(JulSun1)=1,IF(AND(YEAR(JulSun1+24)=CalendarYear,MONTH(JulSun1+24)=7),JulSun1+24,""),IF(AND(YEAR(JulSun1+31)=CalendarYear,MONTH(JulSun1+31)=7),JulSun1+31,""))</f>
        <v>44768</v>
      </c>
      <c r="E33" s="133">
        <f>IF(DAY(JulSun1)=1,IF(AND(YEAR(JulSun1+25)=CalendarYear,MONTH(JulSun1+25)=7),JulSun1+25,""),IF(AND(YEAR(JulSun1+32)=CalendarYear,MONTH(JulSun1+32)=7),JulSun1+32,""))</f>
        <v>44769</v>
      </c>
      <c r="F33" s="133">
        <f>IF(DAY(JulSun1)=1,IF(AND(YEAR(JulSun1+26)=CalendarYear,MONTH(JulSun1+26)=7),JulSun1+26,""),IF(AND(YEAR(JulSun1+33)=CalendarYear,MONTH(JulSun1+33)=7),JulSun1+33,""))</f>
        <v>44770</v>
      </c>
      <c r="G33" s="133">
        <f>IF(DAY(JulSun1)=1,IF(AND(YEAR(JulSun1+27)=CalendarYear,MONTH(JulSun1+27)=7),JulSun1+27,""),IF(AND(YEAR(JulSun1+34)=CalendarYear,MONTH(JulSun1+34)=7),JulSun1+34,""))</f>
        <v>44771</v>
      </c>
      <c r="H33" s="138">
        <f>IF(DAY(JulSun1)=1,IF(AND(YEAR(JulSun1+28)=CalendarYear,MONTH(JulSun1+28)=7),JulSun1+28,""),IF(AND(YEAR(JulSun1+35)=CalendarYear,MONTH(JulSun1+35)=7),JulSun1+35,""))</f>
        <v>44772</v>
      </c>
      <c r="I33" s="135">
        <f>IF(DAY(AugSun1)=1,IF(AND(YEAR(AugSun1+22)=CalendarYear,MONTH(AugSun1+22)=8),AugSun1+22,""),IF(AND(YEAR(AugSun1+29)=CalendarYear,MONTH(AugSun1+29)=8),AugSun1+29,""))</f>
        <v>44801</v>
      </c>
      <c r="J33" s="133">
        <f>IF(DAY(AugSun1)=1,IF(AND(YEAR(AugSun1+23)=CalendarYear,MONTH(AugSun1+23)=8),AugSun1+23,""),IF(AND(YEAR(AugSun1+30)=CalendarYear,MONTH(AugSun1+30)=8),AugSun1+30,""))</f>
        <v>44802</v>
      </c>
      <c r="K33" s="133">
        <f>IF(DAY(AugSun1)=1,IF(AND(YEAR(AugSun1+24)=CalendarYear,MONTH(AugSun1+24)=8),AugSun1+24,""),IF(AND(YEAR(AugSun1+31)=CalendarYear,MONTH(AugSun1+31)=8),AugSun1+31,""))</f>
        <v>44803</v>
      </c>
      <c r="L33" s="133">
        <f>IF(DAY(AugSun1)=1,IF(AND(YEAR(AugSun1+25)=CalendarYear,MONTH(AugSun1+25)=8),AugSun1+25,""),IF(AND(YEAR(AugSun1+32)=CalendarYear,MONTH(AugSun1+32)=8),AugSun1+32,""))</f>
        <v>44804</v>
      </c>
      <c r="M33" s="133" t="str">
        <f>IF(DAY(AugSun1)=1,IF(AND(YEAR(AugSun1+26)=CalendarYear,MONTH(AugSun1+26)=8),AugSun1+26,""),IF(AND(YEAR(AugSun1+33)=CalendarYear,MONTH(AugSun1+33)=8),AugSun1+33,""))</f>
        <v/>
      </c>
      <c r="N33" s="133" t="str">
        <f>IF(DAY(AugSun1)=1,IF(AND(YEAR(AugSun1+27)=CalendarYear,MONTH(AugSun1+27)=8),AugSun1+27,""),IF(AND(YEAR(AugSun1+34)=CalendarYear,MONTH(AugSun1+34)=8),AugSun1+34,""))</f>
        <v/>
      </c>
      <c r="O33" s="138" t="str">
        <f>IF(DAY(AugSun1)=1,IF(AND(YEAR(AugSun1+28)=CalendarYear,MONTH(AugSun1+28)=8),AugSun1+28,""),IF(AND(YEAR(AugSun1+35)=CalendarYear,MONTH(AugSun1+35)=8),AugSun1+35,""))</f>
        <v/>
      </c>
      <c r="P33" s="89"/>
      <c r="S33" s="12"/>
    </row>
    <row r="34" spans="1:19" ht="15" customHeight="1" x14ac:dyDescent="0.2">
      <c r="A34" s="24" t="s">
        <v>12</v>
      </c>
      <c r="B34" s="140">
        <f>IF(DAY(JulSun1)=1,IF(AND(YEAR(JulSun1+29)=CalendarYear,MONTH(JulSun1+29)=7),JulSun1+29,""),IF(AND(YEAR(JulSun1+36)=CalendarYear,MONTH(JulSun1+36)=7),JulSun1+36,""))</f>
        <v>44773</v>
      </c>
      <c r="C34" s="134" t="str">
        <f>IF(DAY(JulSun1)=1,IF(AND(YEAR(JulSun1+30)=CalendarYear,MONTH(JulSun1+30)=7),JulSun1+30,""),IF(AND(YEAR(JulSun1+37)=CalendarYear,MONTH(JulSun1+37)=7),JulSun1+37,""))</f>
        <v/>
      </c>
      <c r="D34" s="134" t="str">
        <f>IF(DAY(JulSun1)=1,IF(AND(YEAR(JulSun1+31)=CalendarYear,MONTH(JulSun1+31)=7),JulSun1+31,""),IF(AND(YEAR(JulSun1+38)=CalendarYear,MONTH(JulSun1+38)=7),JulSun1+38,""))</f>
        <v/>
      </c>
      <c r="E34" s="134" t="str">
        <f>IF(DAY(JulSun1)=1,IF(AND(YEAR(JulSun1+32)=CalendarYear,MONTH(JulSun1+32)=7),JulSun1+32,""),IF(AND(YEAR(JulSun1+39)=CalendarYear,MONTH(JulSun1+39)=7),JulSun1+39,""))</f>
        <v/>
      </c>
      <c r="F34" s="134" t="str">
        <f>IF(DAY(JulSun1)=1,IF(AND(YEAR(JulSun1+33)=CalendarYear,MONTH(JulSun1+33)=7),JulSun1+33,""),IF(AND(YEAR(JulSun1+40)=CalendarYear,MONTH(JulSun1+40)=7),JulSun1+40,""))</f>
        <v/>
      </c>
      <c r="G34" s="134" t="str">
        <f>IF(DAY(JulSun1)=1,IF(AND(YEAR(JulSun1+34)=CalendarYear,MONTH(JulSun1+34)=7),JulSun1+34,""),IF(AND(YEAR(JulSun1+41)=CalendarYear,MONTH(JulSun1+41)=7),JulSun1+41,""))</f>
        <v/>
      </c>
      <c r="H34" s="141" t="str">
        <f>IF(DAY(JulSun1)=1,IF(AND(YEAR(JulSun1+35)=CalendarYear,MONTH(JulSun1+35)=7),JulSun1+35,""),IF(AND(YEAR(JulSun1+42)=CalendarYear,MONTH(JulSun1+42)=7),JulSun1+42,""))</f>
        <v/>
      </c>
      <c r="I34" s="46" t="str">
        <f>IF(DAY(AugSun1)=1,IF(AND(YEAR(AugSun1+29)=CalendarYear,MONTH(AugSun1+29)=8),AugSun1+29,""),IF(AND(YEAR(AugSun1+36)=CalendarYear,MONTH(AugSun1+36)=8),AugSun1+36,""))</f>
        <v/>
      </c>
      <c r="J34" s="134" t="str">
        <f>IF(DAY(AugSun1)=1,IF(AND(YEAR(AugSun1+30)=CalendarYear,MONTH(AugSun1+30)=8),AugSun1+30,""),IF(AND(YEAR(AugSun1+37)=CalendarYear,MONTH(AugSun1+37)=8),AugSun1+37,""))</f>
        <v/>
      </c>
      <c r="K34" s="134" t="str">
        <f>IF(DAY(AugSun1)=1,IF(AND(YEAR(AugSun1+31)=CalendarYear,MONTH(AugSun1+31)=8),AugSun1+31,""),IF(AND(YEAR(AugSun1+38)=CalendarYear,MONTH(AugSun1+38)=8),AugSun1+38,""))</f>
        <v/>
      </c>
      <c r="L34" s="134" t="str">
        <f>IF(DAY(AugSun1)=1,IF(AND(YEAR(AugSun1+32)=CalendarYear,MONTH(AugSun1+32)=8),AugSun1+32,""),IF(AND(YEAR(AugSun1+39)=CalendarYear,MONTH(AugSun1+39)=8),AugSun1+39,""))</f>
        <v/>
      </c>
      <c r="M34" s="134" t="str">
        <f>IF(DAY(AugSun1)=1,IF(AND(YEAR(AugSun1+33)=CalendarYear,MONTH(AugSun1+33)=8),AugSun1+33,""),IF(AND(YEAR(AugSun1+40)=CalendarYear,MONTH(AugSun1+40)=8),AugSun1+40,""))</f>
        <v/>
      </c>
      <c r="N34" s="134" t="str">
        <f>IF(DAY(AugSun1)=1,IF(AND(YEAR(AugSun1+34)=CalendarYear,MONTH(AugSun1+34)=8),AugSun1+34,""),IF(AND(YEAR(AugSun1+41)=CalendarYear,MONTH(AugSun1+41)=8),AugSun1+41,""))</f>
        <v/>
      </c>
      <c r="O34" s="141" t="str">
        <f>IF(DAY(AugSun1)=1,IF(AND(YEAR(AugSun1+35)=CalendarYear,MONTH(AugSun1+35)=8),AugSun1+35,""),IF(AND(YEAR(AugSun1+42)=CalendarYear,MONTH(AugSun1+42)=8),AugSun1+42,""))</f>
        <v/>
      </c>
      <c r="P34" s="89"/>
    </row>
    <row r="35" spans="1:19" ht="15" customHeight="1" x14ac:dyDescent="0.2">
      <c r="A35" s="24" t="s">
        <v>21</v>
      </c>
      <c r="B35" s="183" t="s">
        <v>34</v>
      </c>
      <c r="C35" s="170"/>
      <c r="D35" s="170"/>
      <c r="E35" s="170"/>
      <c r="F35" s="170"/>
      <c r="G35" s="170"/>
      <c r="H35" s="171"/>
      <c r="I35" s="183" t="s">
        <v>35</v>
      </c>
      <c r="J35" s="170"/>
      <c r="K35" s="170"/>
      <c r="L35" s="170"/>
      <c r="M35" s="170"/>
      <c r="N35" s="170"/>
      <c r="O35" s="171"/>
      <c r="P35" s="89"/>
    </row>
    <row r="36" spans="1:19" ht="15" customHeight="1" x14ac:dyDescent="0.2">
      <c r="B36" s="70" t="s">
        <v>0</v>
      </c>
      <c r="C36" s="142" t="s">
        <v>51</v>
      </c>
      <c r="D36" s="142" t="s">
        <v>52</v>
      </c>
      <c r="E36" s="142" t="s">
        <v>53</v>
      </c>
      <c r="F36" s="142" t="s">
        <v>54</v>
      </c>
      <c r="G36" s="142" t="s">
        <v>55</v>
      </c>
      <c r="H36" s="34" t="s">
        <v>56</v>
      </c>
      <c r="I36" s="143" t="s">
        <v>0</v>
      </c>
      <c r="J36" s="142" t="s">
        <v>51</v>
      </c>
      <c r="K36" s="142" t="s">
        <v>52</v>
      </c>
      <c r="L36" s="142" t="s">
        <v>53</v>
      </c>
      <c r="M36" s="142" t="s">
        <v>54</v>
      </c>
      <c r="N36" s="142" t="s">
        <v>55</v>
      </c>
      <c r="O36" s="34" t="s">
        <v>56</v>
      </c>
      <c r="P36" s="89"/>
    </row>
    <row r="37" spans="1:19" ht="15" customHeight="1" x14ac:dyDescent="0.2">
      <c r="B37" s="71" t="str">
        <f>IF(DAY(Vogar)=1,"",IF(AND(YEAR(Vogar+1)=CalendarYear,MONTH(Vogar+1)=9),Vogar+1,""))</f>
        <v/>
      </c>
      <c r="C37" s="133" t="str">
        <f>IF(DAY(Vogar)=1,"",IF(AND(YEAR(Vogar+2)=CalendarYear,MONTH(Vogar+2)=9),Vogar+2,""))</f>
        <v/>
      </c>
      <c r="D37" s="133" t="str">
        <f>IF(DAY(Vogar)=1,"",IF(AND(YEAR(Vogar+3)=CalendarYear,MONTH(Vogar+3)=9),Vogar+3,""))</f>
        <v/>
      </c>
      <c r="E37" s="133" t="str">
        <f>IF(DAY(Vogar)=1,"",IF(AND(YEAR(Vogar+4)=CalendarYear,MONTH(Vogar+4)=9),Vogar+4,""))</f>
        <v/>
      </c>
      <c r="F37" s="133">
        <f>IF(DAY(Vogar)=1,"",IF(AND(YEAR(Vogar+5)=CalendarYear,MONTH(Vogar+5)=9),Vogar+5,""))</f>
        <v>44805</v>
      </c>
      <c r="G37" s="154">
        <f>IF(DAY(Vogar)=1,"",IF(AND(YEAR(Vogar+6)=CalendarYear,MONTH(Vogar+6)=9),Vogar+6,""))</f>
        <v>44806</v>
      </c>
      <c r="H37" s="138">
        <f>IF(DAY(Vogar)=1,IF(AND(YEAR(Vogar)=CalendarYear,MONTH(Vogar)=9),Vogar,""),IF(AND(YEAR(Vogar+7)=CalendarYear,MONTH(Vogar+7)=9),Vogar+7,""))</f>
        <v>44807</v>
      </c>
      <c r="I37" s="135" t="str">
        <f>IF(DAY(OctSun1)=1,"",IF(AND(YEAR(OctSun1+1)=CalendarYear,MONTH(OctSun1+1)=10),OctSun1+1,""))</f>
        <v/>
      </c>
      <c r="J37" s="133" t="str">
        <f>IF(DAY(OctSun1)=1,"",IF(AND(YEAR(OctSun1+2)=CalendarYear,MONTH(OctSun1+2)=10),OctSun1+2,""))</f>
        <v/>
      </c>
      <c r="K37" s="133" t="str">
        <f>IF(DAY(OctSun1)=1,"",IF(AND(YEAR(OctSun1+3)=CalendarYear,MONTH(OctSun1+3)=10),OctSun1+3,""))</f>
        <v/>
      </c>
      <c r="L37" s="133" t="str">
        <f>IF(DAY(OctSun1)=1,"",IF(AND(YEAR(OctSun1+4)=CalendarYear,MONTH(OctSun1+4)=10),OctSun1+4,""))</f>
        <v/>
      </c>
      <c r="M37" s="133" t="str">
        <f>IF(DAY(OctSun1)=1,"",IF(AND(YEAR(OctSun1+5)=CalendarYear,MONTH(OctSun1+5)=10),OctSun1+5,""))</f>
        <v/>
      </c>
      <c r="N37" s="133" t="str">
        <f>IF(DAY(OctSun1)=1,"",IF(AND(YEAR(OctSun1+6)=CalendarYear,MONTH(OctSun1+6)=10),OctSun1+6,""))</f>
        <v/>
      </c>
      <c r="O37" s="138">
        <f>IF(DAY(OctSun1)=1,IF(AND(YEAR(OctSun1)=CalendarYear,MONTH(OctSun1)=10),OctSun1,""),IF(AND(YEAR(OctSun1+7)=CalendarYear,MONTH(OctSun1+7)=10),OctSun1+7,""))</f>
        <v>44835</v>
      </c>
      <c r="P37" s="89"/>
    </row>
    <row r="38" spans="1:19" ht="15" customHeight="1" x14ac:dyDescent="0.2">
      <c r="B38" s="71">
        <f>IF(DAY(Vogar)=1,IF(AND(YEAR(Vogar+1)=CalendarYear,MONTH(Vogar+1)=9),Vogar+1,""),IF(AND(YEAR(Vogar+8)=CalendarYear,MONTH(Vogar+8)=9),Vogar+8,""))</f>
        <v>44808</v>
      </c>
      <c r="C38" s="133">
        <f>IF(DAY(Vogar)=1,IF(AND(YEAR(Vogar+2)=CalendarYear,MONTH(Vogar+2)=9),Vogar+2,""),IF(AND(YEAR(Vogar+9)=CalendarYear,MONTH(Vogar+9)=9),Vogar+9,""))</f>
        <v>44809</v>
      </c>
      <c r="D38" s="133">
        <f>IF(DAY(Vogar)=1,IF(AND(YEAR(Vogar+3)=CalendarYear,MONTH(Vogar+3)=9),Vogar+3,""),IF(AND(YEAR(Vogar+10)=CalendarYear,MONTH(Vogar+10)=9),Vogar+10,""))</f>
        <v>44810</v>
      </c>
      <c r="E38" s="133">
        <f>IF(DAY(Vogar)=1,IF(AND(YEAR(Vogar+4)=CalendarYear,MONTH(Vogar+4)=9),Vogar+4,""),IF(AND(YEAR(Vogar+11)=CalendarYear,MONTH(Vogar+11)=9),Vogar+11,""))</f>
        <v>44811</v>
      </c>
      <c r="F38" s="133">
        <f>IF(DAY(Vogar)=1,IF(AND(YEAR(Vogar+5)=CalendarYear,MONTH(Vogar+5)=9),Vogar+5,""),IF(AND(YEAR(Vogar+12)=CalendarYear,MONTH(Vogar+12)=9),Vogar+12,""))</f>
        <v>44812</v>
      </c>
      <c r="G38" s="133">
        <f>IF(DAY(Vogar)=1,IF(AND(YEAR(Vogar+6)=CalendarYear,MONTH(Vogar+6)=9),Vogar+6,""),IF(AND(YEAR(Vogar+13)=CalendarYear,MONTH(Vogar+13)=9),Vogar+13,""))</f>
        <v>44813</v>
      </c>
      <c r="H38" s="138">
        <f>IF(DAY(Vogar)=1,IF(AND(YEAR(Vogar+7)=CalendarYear,MONTH(Vogar+7)=9),Vogar+7,""),IF(AND(YEAR(Vogar+14)=CalendarYear,MONTH(Vogar+14)=9),Vogar+14,""))</f>
        <v>44814</v>
      </c>
      <c r="I38" s="135">
        <f>IF(DAY(OctSun1)=1,IF(AND(YEAR(OctSun1+1)=CalendarYear,MONTH(OctSun1+1)=10),OctSun1+1,""),IF(AND(YEAR(OctSun1+8)=CalendarYear,MONTH(OctSun1+8)=10),OctSun1+8,""))</f>
        <v>44836</v>
      </c>
      <c r="J38" s="133">
        <f>IF(DAY(OctSun1)=1,IF(AND(YEAR(OctSun1+2)=CalendarYear,MONTH(OctSun1+2)=10),OctSun1+2,""),IF(AND(YEAR(OctSun1+9)=CalendarYear,MONTH(OctSun1+9)=10),OctSun1+9,""))</f>
        <v>44837</v>
      </c>
      <c r="K38" s="133">
        <f>IF(DAY(OctSun1)=1,IF(AND(YEAR(OctSun1+3)=CalendarYear,MONTH(OctSun1+3)=10),OctSun1+3,""),IF(AND(YEAR(OctSun1+10)=CalendarYear,MONTH(OctSun1+10)=10),OctSun1+10,""))</f>
        <v>44838</v>
      </c>
      <c r="L38" s="133">
        <f>IF(DAY(OctSun1)=1,IF(AND(YEAR(OctSun1+4)=CalendarYear,MONTH(OctSun1+4)=10),OctSun1+4,""),IF(AND(YEAR(OctSun1+11)=CalendarYear,MONTH(OctSun1+11)=10),OctSun1+11,""))</f>
        <v>44839</v>
      </c>
      <c r="M38" s="133">
        <f>IF(DAY(OctSun1)=1,IF(AND(YEAR(OctSun1+5)=CalendarYear,MONTH(OctSun1+5)=10),OctSun1+5,""),IF(AND(YEAR(OctSun1+12)=CalendarYear,MONTH(OctSun1+12)=10),OctSun1+12,""))</f>
        <v>44840</v>
      </c>
      <c r="N38" s="133">
        <f>IF(DAY(OctSun1)=1,IF(AND(YEAR(OctSun1+6)=CalendarYear,MONTH(OctSun1+6)=10),OctSun1+6,""),IF(AND(YEAR(OctSun1+13)=CalendarYear,MONTH(OctSun1+13)=10),OctSun1+13,""))</f>
        <v>44841</v>
      </c>
      <c r="O38" s="138">
        <f>IF(DAY(OctSun1)=1,IF(AND(YEAR(OctSun1+7)=CalendarYear,MONTH(OctSun1+7)=10),OctSun1+7,""),IF(AND(YEAR(OctSun1+14)=CalendarYear,MONTH(OctSun1+14)=10),OctSun1+14,""))</f>
        <v>44842</v>
      </c>
      <c r="P38" s="89"/>
      <c r="S38" s="59"/>
    </row>
    <row r="39" spans="1:19" ht="15" customHeight="1" x14ac:dyDescent="0.2">
      <c r="A39" s="24" t="s">
        <v>13</v>
      </c>
      <c r="B39" s="71">
        <f>IF(DAY(Vogar)=1,IF(AND(YEAR(Vogar+8)=CalendarYear,MONTH(Vogar+8)=9),Vogar+8,""),IF(AND(YEAR(Vogar+15)=CalendarYear,MONTH(Vogar+15)=9),Vogar+15,""))</f>
        <v>44815</v>
      </c>
      <c r="C39" s="133">
        <f>IF(DAY(Vogar)=1,IF(AND(YEAR(Vogar+9)=CalendarYear,MONTH(Vogar+9)=9),Vogar+9,""),IF(AND(YEAR(Vogar+16)=CalendarYear,MONTH(Vogar+16)=9),Vogar+16,""))</f>
        <v>44816</v>
      </c>
      <c r="D39" s="133">
        <f>IF(DAY(Vogar)=1,IF(AND(YEAR(Vogar+10)=CalendarYear,MONTH(Vogar+10)=9),Vogar+10,""),IF(AND(YEAR(Vogar+17)=CalendarYear,MONTH(Vogar+17)=9),Vogar+17,""))</f>
        <v>44817</v>
      </c>
      <c r="E39" s="133">
        <f>IF(DAY(Vogar)=1,IF(AND(YEAR(Vogar+11)=CalendarYear,MONTH(Vogar+11)=9),Vogar+11,""),IF(AND(YEAR(Vogar+18)=CalendarYear,MONTH(Vogar+18)=9),Vogar+18,""))</f>
        <v>44818</v>
      </c>
      <c r="F39" s="133">
        <f>IF(DAY(Vogar)=1,IF(AND(YEAR(Vogar+12)=CalendarYear,MONTH(Vogar+12)=9),Vogar+12,""),IF(AND(YEAR(Vogar+19)=CalendarYear,MONTH(Vogar+19)=9),Vogar+19,""))</f>
        <v>44819</v>
      </c>
      <c r="G39" s="154">
        <f>IF(DAY(Vogar)=1,IF(AND(YEAR(Vogar+13)=CalendarYear,MONTH(Vogar+13)=9),Vogar+13,""),IF(AND(YEAR(Vogar+20)=CalendarYear,MONTH(Vogar+20)=9),Vogar+20,""))</f>
        <v>44820</v>
      </c>
      <c r="H39" s="138">
        <f>IF(DAY(Vogar)=1,IF(AND(YEAR(Vogar+14)=CalendarYear,MONTH(Vogar+14)=9),Vogar+14,""),IF(AND(YEAR(Vogar+21)=CalendarYear,MONTH(Vogar+21)=9),Vogar+21,""))</f>
        <v>44821</v>
      </c>
      <c r="I39" s="135">
        <f>IF(DAY(OctSun1)=1,IF(AND(YEAR(OctSun1+8)=CalendarYear,MONTH(OctSun1+8)=10),OctSun1+8,""),IF(AND(YEAR(OctSun1+15)=CalendarYear,MONTH(OctSun1+15)=10),OctSun1+15,""))</f>
        <v>44843</v>
      </c>
      <c r="J39" s="133">
        <f>IF(DAY(OctSun1)=1,IF(AND(YEAR(OctSun1+9)=CalendarYear,MONTH(OctSun1+9)=10),OctSun1+9,""),IF(AND(YEAR(OctSun1+16)=CalendarYear,MONTH(OctSun1+16)=10),OctSun1+16,""))</f>
        <v>44844</v>
      </c>
      <c r="K39" s="133">
        <f>IF(DAY(OctSun1)=1,IF(AND(YEAR(OctSun1+10)=CalendarYear,MONTH(OctSun1+10)=10),OctSun1+10,""),IF(AND(YEAR(OctSun1+17)=CalendarYear,MONTH(OctSun1+17)=10),OctSun1+17,""))</f>
        <v>44845</v>
      </c>
      <c r="L39" s="133">
        <f>IF(DAY(OctSun1)=1,IF(AND(YEAR(OctSun1+11)=CalendarYear,MONTH(OctSun1+11)=10),OctSun1+11,""),IF(AND(YEAR(OctSun1+18)=CalendarYear,MONTH(OctSun1+18)=10),OctSun1+18,""))</f>
        <v>44846</v>
      </c>
      <c r="M39" s="133">
        <f>IF(DAY(OctSun1)=1,IF(AND(YEAR(OctSun1+12)=CalendarYear,MONTH(OctSun1+12)=10),OctSun1+12,""),IF(AND(YEAR(OctSun1+19)=CalendarYear,MONTH(OctSun1+19)=10),OctSun1+19,""))</f>
        <v>44847</v>
      </c>
      <c r="N39" s="154">
        <f>IF(DAY(OctSun1)=1,IF(AND(YEAR(OctSun1+13)=CalendarYear,MONTH(OctSun1+13)=10),OctSun1+13,""),IF(AND(YEAR(OctSun1+20)=CalendarYear,MONTH(OctSun1+20)=10),OctSun1+20,""))</f>
        <v>44848</v>
      </c>
      <c r="O39" s="138">
        <f>IF(DAY(OctSun1)=1,IF(AND(YEAR(OctSun1+14)=CalendarYear,MONTH(OctSun1+14)=10),OctSun1+14,""),IF(AND(YEAR(OctSun1+21)=CalendarYear,MONTH(OctSun1+21)=10),OctSun1+21,""))</f>
        <v>44849</v>
      </c>
      <c r="P39" s="89"/>
      <c r="S39" s="58"/>
    </row>
    <row r="40" spans="1:19" ht="15" customHeight="1" x14ac:dyDescent="0.2">
      <c r="A40" s="24" t="s">
        <v>14</v>
      </c>
      <c r="B40" s="71">
        <f>IF(DAY(Vogar)=1,IF(AND(YEAR(Vogar+15)=CalendarYear,MONTH(Vogar+15)=9),Vogar+15,""),IF(AND(YEAR(Vogar+22)=CalendarYear,MONTH(Vogar+22)=9),Vogar+22,""))</f>
        <v>44822</v>
      </c>
      <c r="C40" s="133">
        <f>IF(DAY(Vogar)=1,IF(AND(YEAR(Vogar+16)=CalendarYear,MONTH(Vogar+16)=9),Vogar+16,""),IF(AND(YEAR(Vogar+23)=CalendarYear,MONTH(Vogar+23)=9),Vogar+23,""))</f>
        <v>44823</v>
      </c>
      <c r="D40" s="133">
        <f>IF(DAY(Vogar)=1,IF(AND(YEAR(Vogar+17)=CalendarYear,MONTH(Vogar+17)=9),Vogar+17,""),IF(AND(YEAR(Vogar+24)=CalendarYear,MONTH(Vogar+24)=9),Vogar+24,""))</f>
        <v>44824</v>
      </c>
      <c r="E40" s="133">
        <f>IF(DAY(Vogar)=1,IF(AND(YEAR(Vogar+18)=CalendarYear,MONTH(Vogar+18)=9),Vogar+18,""),IF(AND(YEAR(Vogar+25)=CalendarYear,MONTH(Vogar+25)=9),Vogar+25,""))</f>
        <v>44825</v>
      </c>
      <c r="F40" s="133">
        <f>IF(DAY(Vogar)=1,IF(AND(YEAR(Vogar+19)=CalendarYear,MONTH(Vogar+19)=9),Vogar+19,""),IF(AND(YEAR(Vogar+26)=CalendarYear,MONTH(Vogar+26)=9),Vogar+26,""))</f>
        <v>44826</v>
      </c>
      <c r="G40" s="133">
        <f>IF(DAY(Vogar)=1,IF(AND(YEAR(Vogar+20)=CalendarYear,MONTH(Vogar+20)=9),Vogar+20,""),IF(AND(YEAR(Vogar+27)=CalendarYear,MONTH(Vogar+27)=9),Vogar+27,""))</f>
        <v>44827</v>
      </c>
      <c r="H40" s="138">
        <f>IF(DAY(Vogar)=1,IF(AND(YEAR(Vogar+21)=CalendarYear,MONTH(Vogar+21)=9),Vogar+21,""),IF(AND(YEAR(Vogar+28)=CalendarYear,MONTH(Vogar+28)=9),Vogar+28,""))</f>
        <v>44828</v>
      </c>
      <c r="I40" s="135">
        <f>IF(DAY(OctSun1)=1,IF(AND(YEAR(OctSun1+15)=CalendarYear,MONTH(OctSun1+15)=10),OctSun1+15,""),IF(AND(YEAR(OctSun1+22)=CalendarYear,MONTH(OctSun1+22)=10),OctSun1+22,""))</f>
        <v>44850</v>
      </c>
      <c r="J40" s="133">
        <f>IF(DAY(OctSun1)=1,IF(AND(YEAR(OctSun1+16)=CalendarYear,MONTH(OctSun1+16)=10),OctSun1+16,""),IF(AND(YEAR(OctSun1+23)=CalendarYear,MONTH(OctSun1+23)=10),OctSun1+23,""))</f>
        <v>44851</v>
      </c>
      <c r="K40" s="133">
        <f>IF(DAY(OctSun1)=1,IF(AND(YEAR(OctSun1+17)=CalendarYear,MONTH(OctSun1+17)=10),OctSun1+17,""),IF(AND(YEAR(OctSun1+24)=CalendarYear,MONTH(OctSun1+24)=10),OctSun1+24,""))</f>
        <v>44852</v>
      </c>
      <c r="L40" s="133">
        <f>IF(DAY(OctSun1)=1,IF(AND(YEAR(OctSun1+18)=CalendarYear,MONTH(OctSun1+18)=10),OctSun1+18,""),IF(AND(YEAR(OctSun1+25)=CalendarYear,MONTH(OctSun1+25)=10),OctSun1+25,""))</f>
        <v>44853</v>
      </c>
      <c r="M40" s="133">
        <f>IF(DAY(OctSun1)=1,IF(AND(YEAR(OctSun1+19)=CalendarYear,MONTH(OctSun1+19)=10),OctSun1+19,""),IF(AND(YEAR(OctSun1+26)=CalendarYear,MONTH(OctSun1+26)=10),OctSun1+26,""))</f>
        <v>44854</v>
      </c>
      <c r="N40" s="133">
        <f>IF(DAY(OctSun1)=1,IF(AND(YEAR(OctSun1+20)=CalendarYear,MONTH(OctSun1+20)=10),OctSun1+20,""),IF(AND(YEAR(OctSun1+27)=CalendarYear,MONTH(OctSun1+27)=10),OctSun1+27,""))</f>
        <v>44855</v>
      </c>
      <c r="O40" s="138">
        <f>IF(DAY(OctSun1)=1,IF(AND(YEAR(OctSun1+21)=CalendarYear,MONTH(OctSun1+21)=10),OctSun1+21,""),IF(AND(YEAR(OctSun1+28)=CalendarYear,MONTH(OctSun1+28)=10),OctSun1+28,""))</f>
        <v>44856</v>
      </c>
      <c r="P40" s="89"/>
      <c r="S40" s="16"/>
    </row>
    <row r="41" spans="1:19" ht="15" customHeight="1" x14ac:dyDescent="0.2">
      <c r="A41" s="24"/>
      <c r="B41" s="71">
        <f>IF(DAY(Vogar)=1,IF(AND(YEAR(Vogar+22)=CalendarYear,MONTH(Vogar+22)=9),Vogar+22,""),IF(AND(YEAR(Vogar+29)=CalendarYear,MONTH(Vogar+29)=9),Vogar+29,""))</f>
        <v>44829</v>
      </c>
      <c r="C41" s="133">
        <f>IF(DAY(Vogar)=1,IF(AND(YEAR(Vogar+23)=CalendarYear,MONTH(Vogar+23)=9),Vogar+23,""),IF(AND(YEAR(Vogar+30)=CalendarYear,MONTH(Vogar+30)=9),Vogar+30,""))</f>
        <v>44830</v>
      </c>
      <c r="D41" s="133">
        <f>IF(DAY(Vogar)=1,IF(AND(YEAR(Vogar+24)=CalendarYear,MONTH(Vogar+24)=9),Vogar+24,""),IF(AND(YEAR(Vogar+31)=CalendarYear,MONTH(Vogar+31)=9),Vogar+31,""))</f>
        <v>44831</v>
      </c>
      <c r="E41" s="133">
        <f>IF(DAY(Vogar)=1,IF(AND(YEAR(Vogar+25)=CalendarYear,MONTH(Vogar+25)=9),Vogar+25,""),IF(AND(YEAR(Vogar+32)=CalendarYear,MONTH(Vogar+32)=9),Vogar+32,""))</f>
        <v>44832</v>
      </c>
      <c r="F41" s="133">
        <f>IF(DAY(Vogar)=1,IF(AND(YEAR(Vogar+26)=CalendarYear,MONTH(Vogar+26)=9),Vogar+26,""),IF(AND(YEAR(Vogar+33)=CalendarYear,MONTH(Vogar+33)=9),Vogar+33,""))</f>
        <v>44833</v>
      </c>
      <c r="G41" s="154">
        <f>IF(DAY(Vogar)=1,IF(AND(YEAR(Vogar+27)=CalendarYear,MONTH(Vogar+27)=9),Vogar+27,""),IF(AND(YEAR(Vogar+34)=CalendarYear,MONTH(Vogar+34)=9),Vogar+34,""))</f>
        <v>44834</v>
      </c>
      <c r="H41" s="138" t="str">
        <f>IF(DAY(Vogar)=1,IF(AND(YEAR(Vogar+28)=CalendarYear,MONTH(Vogar+28)=9),Vogar+28,""),IF(AND(YEAR(Vogar+35)=CalendarYear,MONTH(Vogar+35)=9),Vogar+35,""))</f>
        <v/>
      </c>
      <c r="I41" s="135">
        <f>IF(DAY(OctSun1)=1,IF(AND(YEAR(OctSun1+22)=CalendarYear,MONTH(OctSun1+22)=10),OctSun1+22,""),IF(AND(YEAR(OctSun1+29)=CalendarYear,MONTH(OctSun1+29)=10),OctSun1+29,""))</f>
        <v>44857</v>
      </c>
      <c r="J41" s="133">
        <f>IF(DAY(OctSun1)=1,IF(AND(YEAR(OctSun1+23)=CalendarYear,MONTH(OctSun1+23)=10),OctSun1+23,""),IF(AND(YEAR(OctSun1+30)=CalendarYear,MONTH(OctSun1+30)=10),OctSun1+30,""))</f>
        <v>44858</v>
      </c>
      <c r="K41" s="133">
        <f>IF(DAY(OctSun1)=1,IF(AND(YEAR(OctSun1+24)=CalendarYear,MONTH(OctSun1+24)=10),OctSun1+24,""),IF(AND(YEAR(OctSun1+31)=CalendarYear,MONTH(OctSun1+31)=10),OctSun1+31,""))</f>
        <v>44859</v>
      </c>
      <c r="L41" s="133">
        <f>IF(DAY(OctSun1)=1,IF(AND(YEAR(OctSun1+25)=CalendarYear,MONTH(OctSun1+25)=10),OctSun1+25,""),IF(AND(YEAR(OctSun1+32)=CalendarYear,MONTH(OctSun1+32)=10),OctSun1+32,""))</f>
        <v>44860</v>
      </c>
      <c r="M41" s="133">
        <f>IF(DAY(OctSun1)=1,IF(AND(YEAR(OctSun1+26)=CalendarYear,MONTH(OctSun1+26)=10),OctSun1+26,""),IF(AND(YEAR(OctSun1+33)=CalendarYear,MONTH(OctSun1+33)=10),OctSun1+33,""))</f>
        <v>44861</v>
      </c>
      <c r="N41" s="154">
        <f>IF(DAY(OctSun1)=1,IF(AND(YEAR(OctSun1+27)=CalendarYear,MONTH(OctSun1+27)=10),OctSun1+27,""),IF(AND(YEAR(OctSun1+34)=CalendarYear,MONTH(OctSun1+34)=10),OctSun1+34,""))</f>
        <v>44862</v>
      </c>
      <c r="O41" s="138">
        <f>IF(DAY(OctSun1)=1,IF(AND(YEAR(OctSun1+28)=CalendarYear,MONTH(OctSun1+28)=10),OctSun1+28,""),IF(AND(YEAR(OctSun1+35)=CalendarYear,MONTH(OctSun1+35)=10),OctSun1+35,""))</f>
        <v>44863</v>
      </c>
      <c r="P41" s="89"/>
      <c r="S41" s="16"/>
    </row>
    <row r="42" spans="1:19" ht="15" customHeight="1" x14ac:dyDescent="0.2">
      <c r="A42" s="24" t="s">
        <v>15</v>
      </c>
      <c r="B42" s="140" t="str">
        <f>IF(DAY(Vogar)=1,IF(AND(YEAR(Vogar+29)=CalendarYear,MONTH(Vogar+29)=9),Vogar+29,""),IF(AND(YEAR(Vogar+36)=CalendarYear,MONTH(Vogar+36)=9),Vogar+36,""))</f>
        <v/>
      </c>
      <c r="C42" s="134" t="str">
        <f>IF(DAY(Vogar)=1,IF(AND(YEAR(Vogar+30)=CalendarYear,MONTH(Vogar+30)=9),Vogar+30,""),IF(AND(YEAR(Vogar+37)=CalendarYear,MONTH(Vogar+37)=9),Vogar+37,""))</f>
        <v/>
      </c>
      <c r="D42" s="134" t="str">
        <f>IF(DAY(Vogar)=1,IF(AND(YEAR(Vogar+31)=CalendarYear,MONTH(Vogar+31)=9),Vogar+31,""),IF(AND(YEAR(Vogar+38)=CalendarYear,MONTH(Vogar+38)=9),Vogar+38,""))</f>
        <v/>
      </c>
      <c r="E42" s="134" t="str">
        <f>IF(DAY(Vogar)=1,IF(AND(YEAR(Vogar+32)=CalendarYear,MONTH(Vogar+32)=9),Vogar+32,""),IF(AND(YEAR(Vogar+39)=CalendarYear,MONTH(Vogar+39)=9),Vogar+39,""))</f>
        <v/>
      </c>
      <c r="F42" s="134" t="str">
        <f>IF(DAY(Vogar)=1,IF(AND(YEAR(Vogar+33)=CalendarYear,MONTH(Vogar+33)=9),Vogar+33,""),IF(AND(YEAR(Vogar+40)=CalendarYear,MONTH(Vogar+40)=9),Vogar+40,""))</f>
        <v/>
      </c>
      <c r="G42" s="134" t="str">
        <f>IF(DAY(Vogar)=1,IF(AND(YEAR(Vogar+34)=CalendarYear,MONTH(Vogar+34)=9),Vogar+34,""),IF(AND(YEAR(Vogar+41)=CalendarYear,MONTH(Vogar+41)=9),Vogar+41,""))</f>
        <v/>
      </c>
      <c r="H42" s="141" t="str">
        <f>IF(DAY(Vogar)=1,IF(AND(YEAR(Vogar+35)=CalendarYear,MONTH(Vogar+35)=9),Vogar+35,""),IF(AND(YEAR(Vogar+42)=CalendarYear,MONTH(Vogar+42)=9),Vogar+42,""))</f>
        <v/>
      </c>
      <c r="I42" s="134">
        <f>IF(DAY(OctSun1)=1,IF(AND(YEAR(OctSun1+29)=CalendarYear,MONTH(OctSun1+29)=10),OctSun1+29,""),IF(AND(YEAR(OctSun1+36)=CalendarYear,MONTH(OctSun1+36)=10),OctSun1+36,""))</f>
        <v>44864</v>
      </c>
      <c r="J42" s="134">
        <f>IF(DAY(OctSun1)=1,IF(AND(YEAR(OctSun1+30)=CalendarYear,MONTH(OctSun1+30)=10),OctSun1+30,""),IF(AND(YEAR(OctSun1+37)=CalendarYear,MONTH(OctSun1+37)=10),OctSun1+37,""))</f>
        <v>44865</v>
      </c>
      <c r="K42" s="134" t="str">
        <f>IF(DAY(OctSun1)=1,IF(AND(YEAR(OctSun1+31)=CalendarYear,MONTH(OctSun1+31)=10),OctSun1+31,""),IF(AND(YEAR(OctSun1+38)=CalendarYear,MONTH(OctSun1+38)=10),OctSun1+38,""))</f>
        <v/>
      </c>
      <c r="L42" s="134" t="str">
        <f>IF(DAY(OctSun1)=1,IF(AND(YEAR(OctSun1+32)=CalendarYear,MONTH(OctSun1+32)=10),OctSun1+32,""),IF(AND(YEAR(OctSun1+39)=CalendarYear,MONTH(OctSun1+39)=10),OctSun1+39,""))</f>
        <v/>
      </c>
      <c r="M42" s="134" t="str">
        <f>IF(DAY(OctSun1)=1,IF(AND(YEAR(OctSun1+33)=CalendarYear,MONTH(OctSun1+33)=10),OctSun1+33,""),IF(AND(YEAR(OctSun1+40)=CalendarYear,MONTH(OctSun1+40)=10),OctSun1+40,""))</f>
        <v/>
      </c>
      <c r="N42" s="134" t="str">
        <f>IF(DAY(OctSun1)=1,IF(AND(YEAR(OctSun1+34)=CalendarYear,MONTH(OctSun1+34)=10),OctSun1+34,""),IF(AND(YEAR(OctSun1+41)=CalendarYear,MONTH(OctSun1+41)=10),OctSun1+41,""))</f>
        <v/>
      </c>
      <c r="O42" s="141" t="str">
        <f>IF(DAY(OctSun1)=1,IF(AND(YEAR(OctSun1+35)=CalendarYear,MONTH(OctSun1+35)=10),OctSun1+35,""),IF(AND(YEAR(OctSun1+42)=CalendarYear,MONTH(OctSun1+42)=10),OctSun1+42,""))</f>
        <v/>
      </c>
      <c r="P42" s="89"/>
      <c r="S42" s="16"/>
    </row>
    <row r="43" spans="1:19" ht="15" customHeight="1" x14ac:dyDescent="0.2">
      <c r="A43" s="24" t="s">
        <v>23</v>
      </c>
      <c r="B43" s="183" t="s">
        <v>36</v>
      </c>
      <c r="C43" s="170"/>
      <c r="D43" s="170"/>
      <c r="E43" s="170"/>
      <c r="F43" s="170"/>
      <c r="G43" s="170"/>
      <c r="H43" s="171"/>
      <c r="I43" s="183" t="s">
        <v>37</v>
      </c>
      <c r="J43" s="170"/>
      <c r="K43" s="170"/>
      <c r="L43" s="170"/>
      <c r="M43" s="170"/>
      <c r="N43" s="170"/>
      <c r="O43" s="171"/>
      <c r="P43" s="89"/>
      <c r="S43" s="16"/>
    </row>
    <row r="44" spans="1:19" ht="15" customHeight="1" x14ac:dyDescent="0.2">
      <c r="A44" s="24"/>
      <c r="B44" s="70" t="s">
        <v>0</v>
      </c>
      <c r="C44" s="142" t="s">
        <v>51</v>
      </c>
      <c r="D44" s="142" t="s">
        <v>52</v>
      </c>
      <c r="E44" s="142" t="s">
        <v>53</v>
      </c>
      <c r="F44" s="142" t="s">
        <v>54</v>
      </c>
      <c r="G44" s="142" t="s">
        <v>55</v>
      </c>
      <c r="H44" s="34" t="s">
        <v>56</v>
      </c>
      <c r="I44" s="143" t="s">
        <v>0</v>
      </c>
      <c r="J44" s="142" t="s">
        <v>51</v>
      </c>
      <c r="K44" s="142" t="s">
        <v>52</v>
      </c>
      <c r="L44" s="142" t="s">
        <v>53</v>
      </c>
      <c r="M44" s="142" t="s">
        <v>54</v>
      </c>
      <c r="N44" s="142" t="s">
        <v>55</v>
      </c>
      <c r="O44" s="34" t="s">
        <v>56</v>
      </c>
      <c r="P44" s="89"/>
      <c r="S44" s="9"/>
    </row>
    <row r="45" spans="1:19" ht="15" customHeight="1" x14ac:dyDescent="0.2">
      <c r="A45" s="24" t="s">
        <v>24</v>
      </c>
      <c r="B45" s="71" t="str">
        <f>IF(DAY(NovSun1)=1,"",IF(AND(YEAR(NovSun1+1)=CalendarYear,MONTH(NovSun1+1)=11),NovSun1+1,""))</f>
        <v/>
      </c>
      <c r="C45" s="133" t="str">
        <f>IF(DAY(NovSun1)=1,"",IF(AND(YEAR(NovSun1+2)=CalendarYear,MONTH(NovSun1+2)=11),NovSun1+2,""))</f>
        <v/>
      </c>
      <c r="D45" s="133">
        <f>IF(DAY(NovSun1)=1,"",IF(AND(YEAR(NovSun1+3)=CalendarYear,MONTH(NovSun1+3)=11),NovSun1+3,""))</f>
        <v>44866</v>
      </c>
      <c r="E45" s="133">
        <f>IF(DAY(NovSun1)=1,"",IF(AND(YEAR(NovSun1+4)=CalendarYear,MONTH(NovSun1+4)=11),NovSun1+4,""))</f>
        <v>44867</v>
      </c>
      <c r="F45" s="133">
        <f>IF(DAY(NovSun1)=1,"",IF(AND(YEAR(NovSun1+5)=CalendarYear,MONTH(NovSun1+5)=11),NovSun1+5,""))</f>
        <v>44868</v>
      </c>
      <c r="G45" s="133">
        <f>IF(DAY(NovSun1)=1,"",IF(AND(YEAR(NovSun1+6)=CalendarYear,MONTH(NovSun1+6)=11),NovSun1+6,""))</f>
        <v>44869</v>
      </c>
      <c r="H45" s="138">
        <f>IF(DAY(NovSun1)=1,IF(AND(YEAR(NovSun1)=CalendarYear,MONTH(NovSun1)=11),NovSun1,""),IF(AND(YEAR(NovSun1+7)=CalendarYear,MONTH(NovSun1+7)=11),NovSun1+7,""))</f>
        <v>44870</v>
      </c>
      <c r="I45" s="135" t="str">
        <f>IF(DAY(DecSun1)=1,"",IF(AND(YEAR(DecSun1+1)=CalendarYear,MONTH(DecSun1+1)=12),DecSun1+1,""))</f>
        <v/>
      </c>
      <c r="J45" s="133" t="str">
        <f>IF(DAY(DecSun1)=1,"",IF(AND(YEAR(DecSun1+2)=CalendarYear,MONTH(DecSun1+2)=12),DecSun1+2,""))</f>
        <v/>
      </c>
      <c r="K45" s="133" t="str">
        <f>IF(DAY(DecSun1)=1,"",IF(AND(YEAR(DecSun1+3)=CalendarYear,MONTH(DecSun1+3)=12),DecSun1+3,""))</f>
        <v/>
      </c>
      <c r="L45" s="133" t="str">
        <f>IF(DAY(DecSun1)=1,"",IF(AND(YEAR(DecSun1+4)=CalendarYear,MONTH(DecSun1+4)=12),DecSun1+4,""))</f>
        <v/>
      </c>
      <c r="M45" s="133">
        <f>IF(DAY(DecSun1)=1,"",IF(AND(YEAR(DecSun1+5)=CalendarYear,MONTH(DecSun1+5)=12),DecSun1+5,""))</f>
        <v>44896</v>
      </c>
      <c r="N45" s="133">
        <f>IF(DAY(DecSun1)=1,"",IF(AND(YEAR(DecSun1+6)=CalendarYear,MONTH(DecSun1+6)=12),DecSun1+6,""))</f>
        <v>44897</v>
      </c>
      <c r="O45" s="138">
        <f>IF(DAY(DecSun1)=1,IF(AND(YEAR(DecSun1)=CalendarYear,MONTH(DecSun1)=12),DecSun1,""),IF(AND(YEAR(DecSun1+7)=CalendarYear,MONTH(DecSun1+7)=12),DecSun1+7,""))</f>
        <v>44898</v>
      </c>
      <c r="P45" s="89"/>
      <c r="S45" s="174"/>
    </row>
    <row r="46" spans="1:19" ht="15" customHeight="1" x14ac:dyDescent="0.2">
      <c r="B46" s="71">
        <f>IF(DAY(NovSun1)=1,IF(AND(YEAR(NovSun1+1)=CalendarYear,MONTH(NovSun1+1)=11),NovSun1+1,""),IF(AND(YEAR(NovSun1+8)=CalendarYear,MONTH(NovSun1+8)=11),NovSun1+8,""))</f>
        <v>44871</v>
      </c>
      <c r="C46" s="133">
        <f>IF(DAY(NovSun1)=1,IF(AND(YEAR(NovSun1+2)=CalendarYear,MONTH(NovSun1+2)=11),NovSun1+2,""),IF(AND(YEAR(NovSun1+9)=CalendarYear,MONTH(NovSun1+9)=11),NovSun1+9,""))</f>
        <v>44872</v>
      </c>
      <c r="D46" s="133">
        <f>IF(DAY(NovSun1)=1,IF(AND(YEAR(NovSun1+3)=CalendarYear,MONTH(NovSun1+3)=11),NovSun1+3,""),IF(AND(YEAR(NovSun1+10)=CalendarYear,MONTH(NovSun1+10)=11),NovSun1+10,""))</f>
        <v>44873</v>
      </c>
      <c r="E46" s="133">
        <f>IF(DAY(NovSun1)=1,IF(AND(YEAR(NovSun1+4)=CalendarYear,MONTH(NovSun1+4)=11),NovSun1+4,""),IF(AND(YEAR(NovSun1+11)=CalendarYear,MONTH(NovSun1+11)=11),NovSun1+11,""))</f>
        <v>44874</v>
      </c>
      <c r="F46" s="133">
        <f>IF(DAY(NovSun1)=1,IF(AND(YEAR(NovSun1+5)=CalendarYear,MONTH(NovSun1+5)=11),NovSun1+5,""),IF(AND(YEAR(NovSun1+12)=CalendarYear,MONTH(NovSun1+12)=11),NovSun1+12,""))</f>
        <v>44875</v>
      </c>
      <c r="G46" s="154">
        <f>IF(DAY(NovSun1)=1,IF(AND(YEAR(NovSun1+6)=CalendarYear,MONTH(NovSun1+6)=11),NovSun1+6,""),IF(AND(YEAR(NovSun1+13)=CalendarYear,MONTH(NovSun1+13)=11),NovSun1+13,""))</f>
        <v>44876</v>
      </c>
      <c r="H46" s="138">
        <f>IF(DAY(NovSun1)=1,IF(AND(YEAR(NovSun1+7)=CalendarYear,MONTH(NovSun1+7)=11),NovSun1+7,""),IF(AND(YEAR(NovSun1+14)=CalendarYear,MONTH(NovSun1+14)=11),NovSun1+14,""))</f>
        <v>44877</v>
      </c>
      <c r="I46" s="135">
        <f>IF(DAY(DecSun1)=1,IF(AND(YEAR(DecSun1+1)=CalendarYear,MONTH(DecSun1+1)=12),DecSun1+1,""),IF(AND(YEAR(DecSun1+8)=CalendarYear,MONTH(DecSun1+8)=12),DecSun1+8,""))</f>
        <v>44899</v>
      </c>
      <c r="J46" s="133">
        <f>IF(DAY(DecSun1)=1,IF(AND(YEAR(DecSun1+2)=CalendarYear,MONTH(DecSun1+2)=12),DecSun1+2,""),IF(AND(YEAR(DecSun1+9)=CalendarYear,MONTH(DecSun1+9)=12),DecSun1+9,""))</f>
        <v>44900</v>
      </c>
      <c r="K46" s="133">
        <f>IF(DAY(DecSun1)=1,IF(AND(YEAR(DecSun1+3)=CalendarYear,MONTH(DecSun1+3)=12),DecSun1+3,""),IF(AND(YEAR(DecSun1+10)=CalendarYear,MONTH(DecSun1+10)=12),DecSun1+10,""))</f>
        <v>44901</v>
      </c>
      <c r="L46" s="133">
        <f>IF(DAY(DecSun1)=1,IF(AND(YEAR(DecSun1+4)=CalendarYear,MONTH(DecSun1+4)=12),DecSun1+4,""),IF(AND(YEAR(DecSun1+11)=CalendarYear,MONTH(DecSun1+11)=12),DecSun1+11,""))</f>
        <v>44902</v>
      </c>
      <c r="M46" s="133">
        <f>IF(DAY(DecSun1)=1,IF(AND(YEAR(DecSun1+5)=CalendarYear,MONTH(DecSun1+5)=12),DecSun1+5,""),IF(AND(YEAR(DecSun1+12)=CalendarYear,MONTH(DecSun1+12)=12),DecSun1+12,""))</f>
        <v>44903</v>
      </c>
      <c r="N46" s="154">
        <f>IF(DAY(DecSun1)=1,IF(AND(YEAR(DecSun1+6)=CalendarYear,MONTH(DecSun1+6)=12),DecSun1+6,""),IF(AND(YEAR(DecSun1+13)=CalendarYear,MONTH(DecSun1+13)=12),DecSun1+13,""))</f>
        <v>44904</v>
      </c>
      <c r="O46" s="138">
        <f>IF(DAY(DecSun1)=1,IF(AND(YEAR(DecSun1+7)=CalendarYear,MONTH(DecSun1+7)=12),DecSun1+7,""),IF(AND(YEAR(DecSun1+14)=CalendarYear,MONTH(DecSun1+14)=12),DecSun1+14,""))</f>
        <v>44905</v>
      </c>
      <c r="P46" s="89"/>
      <c r="S46" s="174"/>
    </row>
    <row r="47" spans="1:19" ht="15" customHeight="1" x14ac:dyDescent="0.2">
      <c r="B47" s="71">
        <f>IF(DAY(NovSun1)=1,IF(AND(YEAR(NovSun1+8)=CalendarYear,MONTH(NovSun1+8)=11),NovSun1+8,""),IF(AND(YEAR(NovSun1+15)=CalendarYear,MONTH(NovSun1+15)=11),NovSun1+15,""))</f>
        <v>44878</v>
      </c>
      <c r="C47" s="133">
        <f>IF(DAY(NovSun1)=1,IF(AND(YEAR(NovSun1+9)=CalendarYear,MONTH(NovSun1+9)=11),NovSun1+9,""),IF(AND(YEAR(NovSun1+16)=CalendarYear,MONTH(NovSun1+16)=11),NovSun1+16,""))</f>
        <v>44879</v>
      </c>
      <c r="D47" s="133">
        <f>IF(DAY(NovSun1)=1,IF(AND(YEAR(NovSun1+10)=CalendarYear,MONTH(NovSun1+10)=11),NovSun1+10,""),IF(AND(YEAR(NovSun1+17)=CalendarYear,MONTH(NovSun1+17)=11),NovSun1+17,""))</f>
        <v>44880</v>
      </c>
      <c r="E47" s="133">
        <f>IF(DAY(NovSun1)=1,IF(AND(YEAR(NovSun1+11)=CalendarYear,MONTH(NovSun1+11)=11),NovSun1+11,""),IF(AND(YEAR(NovSun1+18)=CalendarYear,MONTH(NovSun1+18)=11),NovSun1+18,""))</f>
        <v>44881</v>
      </c>
      <c r="F47" s="133">
        <f>IF(DAY(NovSun1)=1,IF(AND(YEAR(NovSun1+12)=CalendarYear,MONTH(NovSun1+12)=11),NovSun1+12,""),IF(AND(YEAR(NovSun1+19)=CalendarYear,MONTH(NovSun1+19)=11),NovSun1+19,""))</f>
        <v>44882</v>
      </c>
      <c r="G47" s="133">
        <f>IF(DAY(NovSun1)=1,IF(AND(YEAR(NovSun1+13)=CalendarYear,MONTH(NovSun1+13)=11),NovSun1+13,""),IF(AND(YEAR(NovSun1+20)=CalendarYear,MONTH(NovSun1+20)=11),NovSun1+20,""))</f>
        <v>44883</v>
      </c>
      <c r="H47" s="138">
        <f>IF(DAY(NovSun1)=1,IF(AND(YEAR(NovSun1+14)=CalendarYear,MONTH(NovSun1+14)=11),NovSun1+14,""),IF(AND(YEAR(NovSun1+21)=CalendarYear,MONTH(NovSun1+21)=11),NovSun1+21,""))</f>
        <v>44884</v>
      </c>
      <c r="I47" s="135">
        <f>IF(DAY(DecSun1)=1,IF(AND(YEAR(DecSun1+8)=CalendarYear,MONTH(DecSun1+8)=12),DecSun1+8,""),IF(AND(YEAR(DecSun1+15)=CalendarYear,MONTH(DecSun1+15)=12),DecSun1+15,""))</f>
        <v>44906</v>
      </c>
      <c r="J47" s="133">
        <f>IF(DAY(DecSun1)=1,IF(AND(YEAR(DecSun1+9)=CalendarYear,MONTH(DecSun1+9)=12),DecSun1+9,""),IF(AND(YEAR(DecSun1+16)=CalendarYear,MONTH(DecSun1+16)=12),DecSun1+16,""))</f>
        <v>44907</v>
      </c>
      <c r="K47" s="133">
        <f>IF(DAY(DecSun1)=1,IF(AND(YEAR(DecSun1+10)=CalendarYear,MONTH(DecSun1+10)=12),DecSun1+10,""),IF(AND(YEAR(DecSun1+17)=CalendarYear,MONTH(DecSun1+17)=12),DecSun1+17,""))</f>
        <v>44908</v>
      </c>
      <c r="L47" s="133">
        <f>IF(DAY(DecSun1)=1,IF(AND(YEAR(DecSun1+11)=CalendarYear,MONTH(DecSun1+11)=12),DecSun1+11,""),IF(AND(YEAR(DecSun1+18)=CalendarYear,MONTH(DecSun1+18)=12),DecSun1+18,""))</f>
        <v>44909</v>
      </c>
      <c r="M47" s="133">
        <f>IF(DAY(DecSun1)=1,IF(AND(YEAR(DecSun1+12)=CalendarYear,MONTH(DecSun1+12)=12),DecSun1+12,""),IF(AND(YEAR(DecSun1+19)=CalendarYear,MONTH(DecSun1+19)=12),DecSun1+19,""))</f>
        <v>44910</v>
      </c>
      <c r="N47" s="133">
        <f>IF(DAY(DecSun1)=1,IF(AND(YEAR(DecSun1+13)=CalendarYear,MONTH(DecSun1+13)=12),DecSun1+13,""),IF(AND(YEAR(DecSun1+20)=CalendarYear,MONTH(DecSun1+20)=12),DecSun1+20,""))</f>
        <v>44911</v>
      </c>
      <c r="O47" s="138">
        <f>IF(DAY(DecSun1)=1,IF(AND(YEAR(DecSun1+14)=CalendarYear,MONTH(DecSun1+14)=12),DecSun1+14,""),IF(AND(YEAR(DecSun1+21)=CalendarYear,MONTH(DecSun1+21)=12),DecSun1+21,""))</f>
        <v>44912</v>
      </c>
      <c r="P47" s="89"/>
      <c r="S47" s="174"/>
    </row>
    <row r="48" spans="1:19" ht="15" customHeight="1" x14ac:dyDescent="0.2">
      <c r="B48" s="71">
        <f>IF(DAY(NovSun1)=1,IF(AND(YEAR(NovSun1+15)=CalendarYear,MONTH(NovSun1+15)=11),NovSun1+15,""),IF(AND(YEAR(NovSun1+22)=CalendarYear,MONTH(NovSun1+22)=11),NovSun1+22,""))</f>
        <v>44885</v>
      </c>
      <c r="C48" s="133">
        <f>IF(DAY(NovSun1)=1,IF(AND(YEAR(NovSun1+16)=CalendarYear,MONTH(NovSun1+16)=11),NovSun1+16,""),IF(AND(YEAR(NovSun1+23)=CalendarYear,MONTH(NovSun1+23)=11),NovSun1+23,""))</f>
        <v>44886</v>
      </c>
      <c r="D48" s="133">
        <f>IF(DAY(NovSun1)=1,IF(AND(YEAR(NovSun1+17)=CalendarYear,MONTH(NovSun1+17)=11),NovSun1+17,""),IF(AND(YEAR(NovSun1+24)=CalendarYear,MONTH(NovSun1+24)=11),NovSun1+24,""))</f>
        <v>44887</v>
      </c>
      <c r="E48" s="133">
        <f>IF(DAY(NovSun1)=1,IF(AND(YEAR(NovSun1+18)=CalendarYear,MONTH(NovSun1+18)=11),NovSun1+18,""),IF(AND(YEAR(NovSun1+25)=CalendarYear,MONTH(NovSun1+25)=11),NovSun1+25,""))</f>
        <v>44888</v>
      </c>
      <c r="F48" s="133">
        <f>IF(DAY(NovSun1)=1,IF(AND(YEAR(NovSun1+19)=CalendarYear,MONTH(NovSun1+19)=11),NovSun1+19,""),IF(AND(YEAR(NovSun1+26)=CalendarYear,MONTH(NovSun1+26)=11),NovSun1+26,""))</f>
        <v>44889</v>
      </c>
      <c r="G48" s="154">
        <f>IF(DAY(NovSun1)=1,IF(AND(YEAR(NovSun1+20)=CalendarYear,MONTH(NovSun1+20)=11),NovSun1+20,""),IF(AND(YEAR(NovSun1+27)=CalendarYear,MONTH(NovSun1+27)=11),NovSun1+27,""))</f>
        <v>44890</v>
      </c>
      <c r="H48" s="138">
        <f>IF(DAY(NovSun1)=1,IF(AND(YEAR(NovSun1+21)=CalendarYear,MONTH(NovSun1+21)=11),NovSun1+21,""),IF(AND(YEAR(NovSun1+28)=CalendarYear,MONTH(NovSun1+28)=11),NovSun1+28,""))</f>
        <v>44891</v>
      </c>
      <c r="I48" s="135">
        <f>IF(DAY(DecSun1)=1,IF(AND(YEAR(DecSun1+15)=CalendarYear,MONTH(DecSun1+15)=12),DecSun1+15,""),IF(AND(YEAR(DecSun1+22)=CalendarYear,MONTH(DecSun1+22)=12),DecSun1+22,""))</f>
        <v>44913</v>
      </c>
      <c r="J48" s="133">
        <f>IF(DAY(DecSun1)=1,IF(AND(YEAR(DecSun1+16)=CalendarYear,MONTH(DecSun1+16)=12),DecSun1+16,""),IF(AND(YEAR(DecSun1+23)=CalendarYear,MONTH(DecSun1+23)=12),DecSun1+23,""))</f>
        <v>44914</v>
      </c>
      <c r="K48" s="133">
        <f>IF(DAY(DecSun1)=1,IF(AND(YEAR(DecSun1+17)=CalendarYear,MONTH(DecSun1+17)=12),DecSun1+17,""),IF(AND(YEAR(DecSun1+24)=CalendarYear,MONTH(DecSun1+24)=12),DecSun1+24,""))</f>
        <v>44915</v>
      </c>
      <c r="L48" s="133">
        <f>IF(DAY(DecSun1)=1,IF(AND(YEAR(DecSun1+18)=CalendarYear,MONTH(DecSun1+18)=12),DecSun1+18,""),IF(AND(YEAR(DecSun1+25)=CalendarYear,MONTH(DecSun1+25)=12),DecSun1+25,""))</f>
        <v>44916</v>
      </c>
      <c r="M48" s="133">
        <f>IF(DAY(DecSun1)=1,IF(AND(YEAR(DecSun1+19)=CalendarYear,MONTH(DecSun1+19)=12),DecSun1+19,""),IF(AND(YEAR(DecSun1+26)=CalendarYear,MONTH(DecSun1+26)=12),DecSun1+26,""))</f>
        <v>44917</v>
      </c>
      <c r="N48" s="155">
        <f>IF(DAY(DecSun1)=1,IF(AND(YEAR(DecSun1+20)=CalendarYear,MONTH(DecSun1+20)=12),DecSun1+20,""),IF(AND(YEAR(DecSun1+27)=CalendarYear,MONTH(DecSun1+27)=12),DecSun1+27,""))</f>
        <v>44918</v>
      </c>
      <c r="O48" s="146">
        <f>IF(DAY(DecSun1)=1,IF(AND(YEAR(DecSun1+21)=CalendarYear,MONTH(DecSun1+21)=12),DecSun1+21,""),IF(AND(YEAR(DecSun1+28)=CalendarYear,MONTH(DecSun1+28)=12),DecSun1+28,""))</f>
        <v>44919</v>
      </c>
      <c r="P48" s="89"/>
      <c r="S48" s="174"/>
    </row>
    <row r="49" spans="2:19" ht="15" customHeight="1" x14ac:dyDescent="0.2">
      <c r="B49" s="71">
        <f>IF(DAY(NovSun1)=1,IF(AND(YEAR(NovSun1+22)=CalendarYear,MONTH(NovSun1+22)=11),NovSun1+22,""),IF(AND(YEAR(NovSun1+29)=CalendarYear,MONTH(NovSun1+29)=11),NovSun1+29,""))</f>
        <v>44892</v>
      </c>
      <c r="C49" s="133">
        <f>IF(DAY(NovSun1)=1,IF(AND(YEAR(NovSun1+23)=CalendarYear,MONTH(NovSun1+23)=11),NovSun1+23,""),IF(AND(YEAR(NovSun1+30)=CalendarYear,MONTH(NovSun1+30)=11),NovSun1+30,""))</f>
        <v>44893</v>
      </c>
      <c r="D49" s="133">
        <f>IF(DAY(NovSun1)=1,IF(AND(YEAR(NovSun1+24)=CalendarYear,MONTH(NovSun1+24)=11),NovSun1+24,""),IF(AND(YEAR(NovSun1+31)=CalendarYear,MONTH(NovSun1+31)=11),NovSun1+31,""))</f>
        <v>44894</v>
      </c>
      <c r="E49" s="133">
        <f>IF(DAY(NovSun1)=1,IF(AND(YEAR(NovSun1+25)=CalendarYear,MONTH(NovSun1+25)=11),NovSun1+25,""),IF(AND(YEAR(NovSun1+32)=CalendarYear,MONTH(NovSun1+32)=11),NovSun1+32,""))</f>
        <v>44895</v>
      </c>
      <c r="F49" s="133" t="str">
        <f>IF(DAY(NovSun1)=1,IF(AND(YEAR(NovSun1+26)=CalendarYear,MONTH(NovSun1+26)=11),NovSun1+26,""),IF(AND(YEAR(NovSun1+33)=CalendarYear,MONTH(NovSun1+33)=11),NovSun1+33,""))</f>
        <v/>
      </c>
      <c r="G49" s="133" t="str">
        <f>IF(DAY(NovSun1)=1,IF(AND(YEAR(NovSun1+27)=CalendarYear,MONTH(NovSun1+27)=11),NovSun1+27,""),IF(AND(YEAR(NovSun1+34)=CalendarYear,MONTH(NovSun1+34)=11),NovSun1+34,""))</f>
        <v/>
      </c>
      <c r="H49" s="138" t="str">
        <f>IF(DAY(NovSun1)=1,IF(AND(YEAR(NovSun1+28)=CalendarYear,MONTH(NovSun1+28)=11),NovSun1+28,""),IF(AND(YEAR(NovSun1+35)=CalendarYear,MONTH(NovSun1+35)=11),NovSun1+35,""))</f>
        <v/>
      </c>
      <c r="I49" s="135">
        <f>IF(DAY(DecSun1)=1,IF(AND(YEAR(DecSun1+22)=CalendarYear,MONTH(DecSun1+22)=12),DecSun1+22,""),IF(AND(YEAR(DecSun1+29)=CalendarYear,MONTH(DecSun1+29)=12),DecSun1+29,""))</f>
        <v>44920</v>
      </c>
      <c r="J49" s="133">
        <f>IF(DAY(DecSun1)=1,IF(AND(YEAR(DecSun1+23)=CalendarYear,MONTH(DecSun1+23)=12),DecSun1+23,""),IF(AND(YEAR(DecSun1+30)=CalendarYear,MONTH(DecSun1+30)=12),DecSun1+30,""))</f>
        <v>44921</v>
      </c>
      <c r="K49" s="133">
        <f>IF(DAY(DecSun1)=1,IF(AND(YEAR(DecSun1+24)=CalendarYear,MONTH(DecSun1+24)=12),DecSun1+24,""),IF(AND(YEAR(DecSun1+31)=CalendarYear,MONTH(DecSun1+31)=12),DecSun1+31,""))</f>
        <v>44922</v>
      </c>
      <c r="L49" s="133">
        <f>IF(DAY(DecSun1)=1,IF(AND(YEAR(DecSun1+25)=CalendarYear,MONTH(DecSun1+25)=12),DecSun1+25,""),IF(AND(YEAR(DecSun1+32)=CalendarYear,MONTH(DecSun1+32)=12),DecSun1+32,""))</f>
        <v>44923</v>
      </c>
      <c r="M49" s="133">
        <f>IF(DAY(DecSun1)=1,IF(AND(YEAR(DecSun1+26)=CalendarYear,MONTH(DecSun1+26)=12),DecSun1+26,""),IF(AND(YEAR(DecSun1+33)=CalendarYear,MONTH(DecSun1+33)=12),DecSun1+33,""))</f>
        <v>44924</v>
      </c>
      <c r="N49" s="133">
        <f>IF(DAY(DecSun1)=1,IF(AND(YEAR(DecSun1+27)=CalendarYear,MONTH(DecSun1+27)=12),DecSun1+27,""),IF(AND(YEAR(DecSun1+34)=CalendarYear,MONTH(DecSun1+34)=12),DecSun1+34,""))</f>
        <v>44925</v>
      </c>
      <c r="O49" s="146">
        <v>31</v>
      </c>
      <c r="P49" s="89"/>
      <c r="S49" s="174"/>
    </row>
    <row r="50" spans="2:19" ht="13.5" customHeight="1" x14ac:dyDescent="0.2">
      <c r="B50" s="140" t="str">
        <f>IF(DAY(NovSun1)=1,IF(AND(YEAR(NovSun1+29)=CalendarYear,MONTH(NovSun1+29)=11),NovSun1+29,""),IF(AND(YEAR(NovSun1+36)=CalendarYear,MONTH(NovSun1+36)=11),NovSun1+36,""))</f>
        <v/>
      </c>
      <c r="C50" s="134" t="str">
        <f>IF(DAY(NovSun1)=1,IF(AND(YEAR(NovSun1+30)=CalendarYear,MONTH(NovSun1+30)=11),NovSun1+30,""),IF(AND(YEAR(NovSun1+37)=CalendarYear,MONTH(NovSun1+37)=11),NovSun1+37,""))</f>
        <v/>
      </c>
      <c r="D50" s="134" t="str">
        <f>IF(DAY(NovSun1)=1,IF(AND(YEAR(NovSun1+31)=CalendarYear,MONTH(NovSun1+31)=11),NovSun1+31,""),IF(AND(YEAR(NovSun1+38)=CalendarYear,MONTH(NovSun1+38)=11),NovSun1+38,""))</f>
        <v/>
      </c>
      <c r="E50" s="134" t="str">
        <f>IF(DAY(NovSun1)=1,IF(AND(YEAR(NovSun1+32)=CalendarYear,MONTH(NovSun1+32)=11),NovSun1+32,""),IF(AND(YEAR(NovSun1+39)=CalendarYear,MONTH(NovSun1+39)=11),NovSun1+39,""))</f>
        <v/>
      </c>
      <c r="F50" s="134" t="str">
        <f>IF(DAY(NovSun1)=1,IF(AND(YEAR(NovSun1+33)=CalendarYear,MONTH(NovSun1+33)=11),NovSun1+33,""),IF(AND(YEAR(NovSun1+40)=CalendarYear,MONTH(NovSun1+40)=11),NovSun1+40,""))</f>
        <v/>
      </c>
      <c r="G50" s="134" t="str">
        <f>IF(DAY(NovSun1)=1,IF(AND(YEAR(NovSun1+34)=CalendarYear,MONTH(NovSun1+34)=11),NovSun1+34,""),IF(AND(YEAR(NovSun1+41)=CalendarYear,MONTH(NovSun1+41)=11),NovSun1+41,""))</f>
        <v/>
      </c>
      <c r="H50" s="141" t="str">
        <f>IF(DAY(NovSun1)=1,IF(AND(YEAR(NovSun1+35)=CalendarYear,MONTH(NovSun1+35)=11),NovSun1+35,""),IF(AND(YEAR(NovSun1+42)=CalendarYear,MONTH(NovSun1+42)=11),NovSun1+42,""))</f>
        <v/>
      </c>
      <c r="I50" s="134" t="str">
        <f>IF(DAY(DecSun1)=1,IF(AND(YEAR(DecSun1+29)=CalendarYear,MONTH(DecSun1+29)=12),DecSun1+29,""),IF(AND(YEAR(DecSun1+36)=CalendarYear,MONTH(DecSun1+36)=12),DecSun1+36,""))</f>
        <v/>
      </c>
      <c r="J50" s="134" t="str">
        <f>IF(DAY(DecSun1)=1,IF(AND(YEAR(DecSun1+30)=CalendarYear,MONTH(DecSun1+30)=12),DecSun1+30,""),IF(AND(YEAR(DecSun1+37)=CalendarYear,MONTH(DecSun1+37)=12),DecSun1+37,""))</f>
        <v/>
      </c>
      <c r="K50" s="134" t="str">
        <f>IF(DAY(DecSun1)=1,IF(AND(YEAR(DecSun1+31)=CalendarYear,MONTH(DecSun1+31)=12),DecSun1+31,""),IF(AND(YEAR(DecSun1+38)=CalendarYear,MONTH(DecSun1+38)=12),DecSun1+38,""))</f>
        <v/>
      </c>
      <c r="L50" s="134" t="str">
        <f>IF(DAY(DecSun1)=1,IF(AND(YEAR(DecSun1+32)=CalendarYear,MONTH(DecSun1+32)=12),DecSun1+32,""),IF(AND(YEAR(DecSun1+39)=CalendarYear,MONTH(DecSun1+39)=12),DecSun1+39,""))</f>
        <v/>
      </c>
      <c r="M50" s="134" t="str">
        <f>IF(DAY(DecSun1)=1,IF(AND(YEAR(DecSun1+33)=CalendarYear,MONTH(DecSun1+33)=12),DecSun1+33,""),IF(AND(YEAR(DecSun1+40)=CalendarYear,MONTH(DecSun1+40)=12),DecSun1+40,""))</f>
        <v/>
      </c>
      <c r="N50" s="134" t="str">
        <f>IF(DAY(DecSun1)=1,IF(AND(YEAR(DecSun1+34)=CalendarYear,MONTH(DecSun1+34)=12),DecSun1+34,""),IF(AND(YEAR(DecSun1+41)=CalendarYear,MONTH(DecSun1+41)=12),DecSun1+41,""))</f>
        <v/>
      </c>
      <c r="O50" s="141" t="str">
        <f>IF(DAY(DecSun1)=1,IF(AND(YEAR(DecSun1+35)=CalendarYear,MONTH(DecSun1+35)=12),DecSun1+35,""),IF(AND(YEAR(DecSun1+42)=CalendarYear,MONTH(DecSun1+42)=12),DecSun1+42,""))</f>
        <v/>
      </c>
      <c r="S50" s="8"/>
    </row>
    <row r="51" spans="2:19" ht="15" customHeight="1" x14ac:dyDescent="0.2">
      <c r="S51" s="8"/>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S45:S49"/>
    <mergeCell ref="B1:E1"/>
    <mergeCell ref="F1:O1"/>
    <mergeCell ref="B2:H2"/>
    <mergeCell ref="B3:H3"/>
    <mergeCell ref="I3:O3"/>
    <mergeCell ref="B35:H35"/>
    <mergeCell ref="I35:O35"/>
    <mergeCell ref="B43:H43"/>
    <mergeCell ref="I43:O43"/>
    <mergeCell ref="B11:H11"/>
    <mergeCell ref="I11:O11"/>
    <mergeCell ref="B19:H19"/>
    <mergeCell ref="I19:O19"/>
    <mergeCell ref="B27:H27"/>
    <mergeCell ref="I27:O27"/>
  </mergeCells>
  <dataValidations count="1">
    <dataValidation allowBlank="1" showInputMessage="1" showErrorMessage="1" errorTitle="Invalid Year" error="Enter a year from 1900 to 9999, or use the scroll bar to find a year." sqref="B1" xr:uid="{C17BCE97-9D83-492D-BACD-E5543267D02A}"/>
  </dataValidations>
  <pageMargins left="0.7" right="0.7" top="0.75" bottom="0.75" header="0.3" footer="0.3"/>
  <pageSetup paperSize="9" orientation="portrait"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05E5B-843A-4D4F-8616-5BC581B4D395}">
  <dimension ref="A1:AL63"/>
  <sheetViews>
    <sheetView zoomScaleNormal="100" workbookViewId="0">
      <selection activeCell="S11" sqref="S11"/>
    </sheetView>
  </sheetViews>
  <sheetFormatPr defaultColWidth="9.5" defaultRowHeight="11.25" x14ac:dyDescent="0.2"/>
  <cols>
    <col min="1" max="1" width="1.5" style="25" customWidth="1"/>
    <col min="2" max="15" width="5.83203125" style="1" customWidth="1"/>
    <col min="16" max="16" width="1.1640625" style="1" customWidth="1"/>
    <col min="17" max="17" width="1.1640625" style="66" customWidth="1"/>
    <col min="18" max="18" width="33.1640625" customWidth="1"/>
    <col min="19" max="19" width="60" style="1" customWidth="1"/>
    <col min="20" max="20" width="49.1640625" style="1" customWidth="1"/>
    <col min="21" max="39" width="9.33203125" style="1" customWidth="1"/>
    <col min="40" max="16384" width="9.5" style="1"/>
  </cols>
  <sheetData>
    <row r="1" spans="1:38" ht="30" customHeight="1" x14ac:dyDescent="0.2">
      <c r="A1" s="88" t="s">
        <v>6</v>
      </c>
      <c r="B1" s="195">
        <v>2022</v>
      </c>
      <c r="C1" s="195"/>
      <c r="D1" s="195"/>
      <c r="E1" s="195"/>
      <c r="F1" s="175" t="s">
        <v>50</v>
      </c>
      <c r="G1" s="176"/>
      <c r="H1" s="176"/>
      <c r="I1" s="176"/>
      <c r="J1" s="176"/>
      <c r="K1" s="176"/>
      <c r="L1" s="176"/>
      <c r="M1" s="176"/>
      <c r="N1" s="176"/>
      <c r="O1" s="176"/>
      <c r="P1" s="89"/>
      <c r="Q1" s="89"/>
      <c r="R1" s="94"/>
      <c r="S1" s="69"/>
      <c r="T1"/>
      <c r="U1"/>
      <c r="V1"/>
      <c r="W1"/>
    </row>
    <row r="2" spans="1:38" ht="30" customHeight="1" x14ac:dyDescent="0.2">
      <c r="A2" s="88"/>
      <c r="B2" s="95"/>
      <c r="C2" s="98" t="s">
        <v>69</v>
      </c>
      <c r="D2" s="92"/>
      <c r="E2" s="96"/>
      <c r="F2" s="93"/>
      <c r="G2" s="97"/>
      <c r="H2" s="97"/>
      <c r="I2" s="97"/>
      <c r="J2" s="97"/>
      <c r="K2" s="97"/>
      <c r="L2" s="199" t="s">
        <v>70</v>
      </c>
      <c r="M2" s="200"/>
      <c r="N2" s="200"/>
      <c r="O2" s="200"/>
      <c r="P2" s="200"/>
      <c r="Q2" s="200"/>
      <c r="R2" s="200"/>
      <c r="S2" s="69"/>
      <c r="T2"/>
      <c r="U2"/>
      <c r="V2"/>
      <c r="W2"/>
    </row>
    <row r="3" spans="1:38" ht="14.25" customHeight="1" x14ac:dyDescent="0.3">
      <c r="A3" s="25" t="s">
        <v>8</v>
      </c>
      <c r="B3" s="180" t="s">
        <v>26</v>
      </c>
      <c r="C3" s="181"/>
      <c r="D3" s="181"/>
      <c r="E3" s="181"/>
      <c r="F3" s="181"/>
      <c r="G3" s="181"/>
      <c r="H3" s="182"/>
      <c r="I3" s="189" t="s">
        <v>27</v>
      </c>
      <c r="J3" s="190"/>
      <c r="K3" s="190"/>
      <c r="L3" s="190"/>
      <c r="M3" s="190"/>
      <c r="N3" s="190"/>
      <c r="O3" s="191"/>
      <c r="P3" s="90"/>
      <c r="Q3" s="2"/>
      <c r="R3" s="79"/>
      <c r="S3" s="68"/>
      <c r="T3" s="2"/>
      <c r="U3" s="2"/>
      <c r="V3" s="2"/>
      <c r="W3" s="2"/>
      <c r="X3" s="2"/>
      <c r="Y3" s="2"/>
      <c r="Z3" s="2"/>
      <c r="AA3" s="2"/>
      <c r="AB3" s="2"/>
      <c r="AC3" s="2"/>
      <c r="AD3" s="2"/>
      <c r="AE3" s="2"/>
      <c r="AF3" s="2"/>
      <c r="AG3" s="2"/>
      <c r="AH3" s="2"/>
      <c r="AI3" s="2"/>
      <c r="AJ3" s="2"/>
      <c r="AK3" s="2"/>
      <c r="AL3" s="2"/>
    </row>
    <row r="4" spans="1:38" ht="14.25" customHeight="1" x14ac:dyDescent="0.3">
      <c r="A4" s="24" t="s">
        <v>17</v>
      </c>
      <c r="B4" s="110" t="s">
        <v>0</v>
      </c>
      <c r="C4" s="150" t="s">
        <v>51</v>
      </c>
      <c r="D4" s="150" t="s">
        <v>52</v>
      </c>
      <c r="E4" s="150" t="s">
        <v>53</v>
      </c>
      <c r="F4" s="150" t="s">
        <v>54</v>
      </c>
      <c r="G4" s="150" t="s">
        <v>55</v>
      </c>
      <c r="H4" s="112" t="s">
        <v>56</v>
      </c>
      <c r="I4" s="110" t="s">
        <v>0</v>
      </c>
      <c r="J4" s="150" t="s">
        <v>51</v>
      </c>
      <c r="K4" s="150" t="s">
        <v>52</v>
      </c>
      <c r="L4" s="150" t="s">
        <v>53</v>
      </c>
      <c r="M4" s="150" t="s">
        <v>54</v>
      </c>
      <c r="N4" s="150" t="s">
        <v>55</v>
      </c>
      <c r="O4" s="112" t="s">
        <v>56</v>
      </c>
      <c r="P4" s="89"/>
      <c r="R4" s="80" t="s">
        <v>38</v>
      </c>
      <c r="S4" s="65"/>
      <c r="V4" s="2"/>
      <c r="AD4" s="2"/>
      <c r="AL4" s="2"/>
    </row>
    <row r="5" spans="1:38" ht="14.25" customHeight="1" x14ac:dyDescent="0.3">
      <c r="A5" s="24"/>
      <c r="B5" s="115" t="str">
        <f>IF(DAY(JanSun1)=1,"",IF(AND(YEAR(JanSun1+1)=CalendarYear,MONTH(JanSun1+1)=1),JanSun1+1,""))</f>
        <v/>
      </c>
      <c r="C5" s="147"/>
      <c r="D5" s="147" t="str">
        <f>IF(DAY(JanSun1)=1,"",IF(AND(YEAR(JanSun1+3)=CalendarYear,MONTH(JanSun1+3)=1),JanSun1+3,""))</f>
        <v/>
      </c>
      <c r="E5" s="148" t="str">
        <f>IF(DAY(JanSun1)=1,"",IF(AND(YEAR(JanSun1+4)=CalendarYear,MONTH(JanSun1+4)=1),JanSun1+4,""))</f>
        <v/>
      </c>
      <c r="F5" s="149" t="str">
        <f>IF(DAY(JanSun1)=1,"",IF(AND(YEAR(JanSun1+5)=CalendarYear,MONTH(JanSun1+5)=1),JanSun1+5,""))</f>
        <v/>
      </c>
      <c r="G5" s="27" t="str">
        <f>IF(DAY(JanSun1)=1,"",IF(AND(YEAR(JanSun1+6)=CalendarYear,MONTH(JanSun1+6)=1),JanSun1+6,""))</f>
        <v/>
      </c>
      <c r="H5" s="145">
        <f>IF(DAY(JanSun1)=1,IF(AND(YEAR(JanSun1)=CalendarYear,MONTH(JanSun1)=1),JanSun1,""),IF(AND(YEAR(JanSun1+7)=CalendarYear,MONTH(JanSun1+7)=1),JanSun1+7,""))</f>
        <v>44562</v>
      </c>
      <c r="I5" s="120" t="str">
        <f>IF(DAY(FebSun1)=1,"",IF(AND(YEAR(FebSun1+1)=CalendarYear,MONTH(FebSun1+1)=2),FebSun1+1,""))</f>
        <v/>
      </c>
      <c r="J5" s="149" t="str">
        <f>IF(DAY(FebSun1)=1,"",IF(AND(YEAR(FebSun1+2)=CalendarYear,MONTH(FebSun1+2)=2),FebSun1+2,""))</f>
        <v/>
      </c>
      <c r="K5" s="147">
        <f>IF(DAY(FebSun1)=1,"",IF(AND(YEAR(FebSun1+3)=CalendarYear,MONTH(FebSun1+3)=2),FebSun1+3,""))</f>
        <v>44593</v>
      </c>
      <c r="L5" s="147">
        <f>IF(DAY(FebSun1)=1,"",IF(AND(YEAR(FebSun1+4)=CalendarYear,MONTH(FebSun1+4)=2),FebSun1+4,""))</f>
        <v>44594</v>
      </c>
      <c r="M5" s="147">
        <f>IF(DAY(FebSun1)=1,"",IF(AND(YEAR(FebSun1+5)=CalendarYear,MONTH(FebSun1+5)=2),FebSun1+5,""))</f>
        <v>44595</v>
      </c>
      <c r="N5" s="147">
        <f>IF(DAY(FebSun1)=1,"",IF(AND(YEAR(FebSun1+6)=CalendarYear,MONTH(FebSun1+6)=2),FebSun1+6,""))</f>
        <v>44596</v>
      </c>
      <c r="O5" s="118">
        <f>IF(DAY(FebSun1)=1,IF(AND(YEAR(FebSun1)=CalendarYear,MONTH(FebSun1)=2),FebSun1,""),IF(AND(YEAR(FebSun1+7)=CalendarYear,MONTH(FebSun1+7)=2),FebSun1+7,""))</f>
        <v>44597</v>
      </c>
      <c r="P5" s="89"/>
      <c r="R5" s="99" t="s">
        <v>68</v>
      </c>
      <c r="S5" s="65"/>
      <c r="AD5" s="2"/>
      <c r="AL5" s="2"/>
    </row>
    <row r="6" spans="1:38" ht="14.25" customHeight="1" x14ac:dyDescent="0.3">
      <c r="A6" s="24"/>
      <c r="B6" s="120">
        <f>IF(DAY(JanSun1)=1,IF(AND(YEAR(JanSun1+1)=CalendarYear,MONTH(JanSun1+1)=1),JanSun1+1,""),IF(AND(YEAR(JanSun1+8)=CalendarYear,MONTH(JanSun1+8)=1),JanSun1+8,""))</f>
        <v>44563</v>
      </c>
      <c r="C6" s="151">
        <f>IF(DAY(JanSun1)=1,IF(AND(YEAR(JanSun1+2)=CalendarYear,MONTH(JanSun1+2)=1),JanSun1+2,""),IF(AND(YEAR(JanSun1+9)=CalendarYear,MONTH(JanSun1+9)=1),JanSun1+9,""))</f>
        <v>44564</v>
      </c>
      <c r="D6" s="147">
        <f>IF(DAY(JanSun1)=1,IF(AND(YEAR(JanSun1+3)=CalendarYear,MONTH(JanSun1+3)=1),JanSun1+3,""),IF(AND(YEAR(JanSun1+10)=CalendarYear,MONTH(JanSun1+10)=1),JanSun1+10,""))</f>
        <v>44565</v>
      </c>
      <c r="E6" s="147">
        <f>IF(DAY(JanSun1)=1,IF(AND(YEAR(JanSun1+4)=CalendarYear,MONTH(JanSun1+4)=1),JanSun1+4,""),IF(AND(YEAR(JanSun1+11)=CalendarYear,MONTH(JanSun1+11)=1),JanSun1+11,""))</f>
        <v>44566</v>
      </c>
      <c r="F6" s="147">
        <f>IF(DAY(JanSun1)=1,IF(AND(YEAR(JanSun1+5)=CalendarYear,MONTH(JanSun1+5)=1),JanSun1+5,""),IF(AND(YEAR(JanSun1+12)=CalendarYear,MONTH(JanSun1+12)=1),JanSun1+12,""))</f>
        <v>44567</v>
      </c>
      <c r="G6" s="147">
        <f>IF(DAY(JanSun1)=1,IF(AND(YEAR(JanSun1+6)=CalendarYear,MONTH(JanSun1+6)=1),JanSun1+6,""),IF(AND(YEAR(JanSun1+13)=CalendarYear,MONTH(JanSun1+13)=1),JanSun1+13,""))</f>
        <v>44568</v>
      </c>
      <c r="H6" s="118">
        <f>IF(DAY(JanSun1)=1,IF(AND(YEAR(JanSun1+7)=CalendarYear,MONTH(JanSun1+7)=1),JanSun1+7,""),IF(AND(YEAR(JanSun1+14)=CalendarYear,MONTH(JanSun1+14)=1),JanSun1+14,""))</f>
        <v>44569</v>
      </c>
      <c r="I6" s="120">
        <f>IF(DAY(FebSun1)=1,IF(AND(YEAR(FebSun1+1)=CalendarYear,MONTH(FebSun1+1)=2),FebSun1+1,""),IF(AND(YEAR(FebSun1+8)=CalendarYear,MONTH(FebSun1+8)=2),FebSun1+8,""))</f>
        <v>44598</v>
      </c>
      <c r="J6" s="149">
        <f>IF(DAY(FebSun1)=1,IF(AND(YEAR(FebSun1+2)=CalendarYear,MONTH(FebSun1+2)=2),FebSun1+2,""),IF(AND(YEAR(FebSun1+9)=CalendarYear,MONTH(FebSun1+9)=2),FebSun1+9,""))</f>
        <v>44599</v>
      </c>
      <c r="K6" s="147">
        <f>IF(DAY(FebSun1)=1,IF(AND(YEAR(FebSun1+3)=CalendarYear,MONTH(FebSun1+3)=2),FebSun1+3,""),IF(AND(YEAR(FebSun1+10)=CalendarYear,MONTH(FebSun1+10)=2),FebSun1+10,""))</f>
        <v>44600</v>
      </c>
      <c r="L6" s="147">
        <f>IF(DAY(FebSun1)=1,IF(AND(YEAR(FebSun1+4)=CalendarYear,MONTH(FebSun1+4)=2),FebSun1+4,""),IF(AND(YEAR(FebSun1+11)=CalendarYear,MONTH(FebSun1+11)=2),FebSun1+11,""))</f>
        <v>44601</v>
      </c>
      <c r="M6" s="147">
        <f>IF(DAY(FebSun1)=1,IF(AND(YEAR(FebSun1+5)=CalendarYear,MONTH(FebSun1+5)=2),FebSun1+5,""),IF(AND(YEAR(FebSun1+12)=CalendarYear,MONTH(FebSun1+12)=2),FebSun1+12,""))</f>
        <v>44602</v>
      </c>
      <c r="N6" s="147">
        <f>IF(DAY(FebSun1)=1,IF(AND(YEAR(FebSun1+6)=CalendarYear,MONTH(FebSun1+6)=2),FebSun1+6,""),IF(AND(YEAR(FebSun1+13)=CalendarYear,MONTH(FebSun1+13)=2),FebSun1+13,""))</f>
        <v>44603</v>
      </c>
      <c r="O6" s="118">
        <f>IF(DAY(FebSun1)=1,IF(AND(YEAR(FebSun1+7)=CalendarYear,MONTH(FebSun1+7)=2),FebSun1+7,""),IF(AND(YEAR(FebSun1+14)=CalendarYear,MONTH(FebSun1+14)=2),FebSun1+14,""))</f>
        <v>44604</v>
      </c>
      <c r="P6" s="89"/>
      <c r="R6" s="167" t="s">
        <v>45</v>
      </c>
      <c r="S6" s="65"/>
      <c r="V6" s="2"/>
      <c r="AD6" s="2"/>
      <c r="AL6" s="2"/>
    </row>
    <row r="7" spans="1:38" ht="14.25" customHeight="1" x14ac:dyDescent="0.25">
      <c r="B7" s="120">
        <f>IF(DAY(JanSun1)=1,IF(AND(YEAR(JanSun1+8)=CalendarYear,MONTH(JanSun1+8)=1),JanSun1+8,""),IF(AND(YEAR(JanSun1+15)=CalendarYear,MONTH(JanSun1+15)=1),JanSun1+15,""))</f>
        <v>44570</v>
      </c>
      <c r="C7" s="147">
        <f>IF(DAY(JanSun1)=1,IF(AND(YEAR(JanSun1+9)=CalendarYear,MONTH(JanSun1+9)=1),JanSun1+9,""),IF(AND(YEAR(JanSun1+16)=CalendarYear,MONTH(JanSun1+16)=1),JanSun1+16,""))</f>
        <v>44571</v>
      </c>
      <c r="D7" s="147">
        <f>IF(DAY(JanSun1)=1,IF(AND(YEAR(JanSun1+10)=CalendarYear,MONTH(JanSun1+10)=1),JanSun1+10,""),IF(AND(YEAR(JanSun1+17)=CalendarYear,MONTH(JanSun1+17)=1),JanSun1+17,""))</f>
        <v>44572</v>
      </c>
      <c r="E7" s="147">
        <f>IF(DAY(JanSun1)=1,IF(AND(YEAR(JanSun1+11)=CalendarYear,MONTH(JanSun1+11)=1),JanSun1+11,""),IF(AND(YEAR(JanSun1+18)=CalendarYear,MONTH(JanSun1+18)=1),JanSun1+18,""))</f>
        <v>44573</v>
      </c>
      <c r="F7" s="147">
        <f>IF(DAY(JanSun1)=1,IF(AND(YEAR(JanSun1+12)=CalendarYear,MONTH(JanSun1+12)=1),JanSun1+12,""),IF(AND(YEAR(JanSun1+19)=CalendarYear,MONTH(JanSun1+19)=1),JanSun1+19,""))</f>
        <v>44574</v>
      </c>
      <c r="G7" s="147">
        <f>IF(DAY(JanSun1)=1,IF(AND(YEAR(JanSun1+13)=CalendarYear,MONTH(JanSun1+13)=1),JanSun1+13,""),IF(AND(YEAR(JanSun1+20)=CalendarYear,MONTH(JanSun1+20)=1),JanSun1+20,""))</f>
        <v>44575</v>
      </c>
      <c r="H7" s="118">
        <f>IF(DAY(JanSun1)=1,IF(AND(YEAR(JanSun1+14)=CalendarYear,MONTH(JanSun1+14)=1),JanSun1+14,""),IF(AND(YEAR(JanSun1+21)=CalendarYear,MONTH(JanSun1+21)=1),JanSun1+21,""))</f>
        <v>44576</v>
      </c>
      <c r="I7" s="120">
        <f>IF(DAY(FebSun1)=1,IF(AND(YEAR(FebSun1+8)=CalendarYear,MONTH(FebSun1+8)=2),FebSun1+8,""),IF(AND(YEAR(FebSun1+15)=CalendarYear,MONTH(FebSun1+15)=2),FebSun1+15,""))</f>
        <v>44605</v>
      </c>
      <c r="J7" s="151">
        <f>IF(DAY(FebSun1)=1,IF(AND(YEAR(FebSun1+9)=CalendarYear,MONTH(FebSun1+9)=2),FebSun1+9,""),IF(AND(YEAR(FebSun1+16)=CalendarYear,MONTH(FebSun1+16)=2),FebSun1+16,""))</f>
        <v>44606</v>
      </c>
      <c r="K7" s="147">
        <f>IF(DAY(FebSun1)=1,IF(AND(YEAR(FebSun1+10)=CalendarYear,MONTH(FebSun1+10)=2),FebSun1+10,""),IF(AND(YEAR(FebSun1+17)=CalendarYear,MONTH(FebSun1+17)=2),FebSun1+17,""))</f>
        <v>44607</v>
      </c>
      <c r="L7" s="147">
        <f>IF(DAY(FebSun1)=1,IF(AND(YEAR(FebSun1+11)=CalendarYear,MONTH(FebSun1+11)=2),FebSun1+11,""),IF(AND(YEAR(FebSun1+18)=CalendarYear,MONTH(FebSun1+18)=2),FebSun1+18,""))</f>
        <v>44608</v>
      </c>
      <c r="M7" s="147">
        <f>IF(DAY(FebSun1)=1,IF(AND(YEAR(FebSun1+12)=CalendarYear,MONTH(FebSun1+12)=2),FebSun1+12,""),IF(AND(YEAR(FebSun1+19)=CalendarYear,MONTH(FebSun1+19)=2),FebSun1+19,""))</f>
        <v>44609</v>
      </c>
      <c r="N7" s="147">
        <f>IF(DAY(FebSun1)=1,IF(AND(YEAR(FebSun1+13)=CalendarYear,MONTH(FebSun1+13)=2),FebSun1+13,""),IF(AND(YEAR(FebSun1+20)=CalendarYear,MONTH(FebSun1+20)=2),FebSun1+20,""))</f>
        <v>44610</v>
      </c>
      <c r="O7" s="118">
        <f>IF(DAY(FebSun1)=1,IF(AND(YEAR(FebSun1+14)=CalendarYear,MONTH(FebSun1+14)=2),FebSun1+14,""),IF(AND(YEAR(FebSun1+21)=CalendarYear,MONTH(FebSun1+21)=2),FebSun1+21,""))</f>
        <v>44611</v>
      </c>
      <c r="P7" s="89"/>
      <c r="R7" s="65"/>
      <c r="S7" s="65"/>
      <c r="V7" s="2"/>
      <c r="AD7" s="2"/>
      <c r="AL7" s="2"/>
    </row>
    <row r="8" spans="1:38" ht="14.25" customHeight="1" x14ac:dyDescent="0.25">
      <c r="B8" s="120">
        <f>IF(DAY(JanSun1)=1,IF(AND(YEAR(JanSun1+15)=CalendarYear,MONTH(JanSun1+15)=1),JanSun1+15,""),IF(AND(YEAR(JanSun1+22)=CalendarYear,MONTH(JanSun1+22)=1),JanSun1+22,""))</f>
        <v>44577</v>
      </c>
      <c r="C8" s="151">
        <f>IF(DAY(JanSun1)=1,IF(AND(YEAR(JanSun1+16)=CalendarYear,MONTH(JanSun1+16)=1),JanSun1+16,""),IF(AND(YEAR(JanSun1+23)=CalendarYear,MONTH(JanSun1+23)=1),JanSun1+23,""))</f>
        <v>44578</v>
      </c>
      <c r="D8" s="147">
        <f>IF(DAY(JanSun1)=1,IF(AND(YEAR(JanSun1+17)=CalendarYear,MONTH(JanSun1+17)=1),JanSun1+17,""),IF(AND(YEAR(JanSun1+24)=CalendarYear,MONTH(JanSun1+24)=1),JanSun1+24,""))</f>
        <v>44579</v>
      </c>
      <c r="E8" s="147">
        <f>IF(DAY(JanSun1)=1,IF(AND(YEAR(JanSun1+18)=CalendarYear,MONTH(JanSun1+18)=1),JanSun1+18,""),IF(AND(YEAR(JanSun1+25)=CalendarYear,MONTH(JanSun1+25)=1),JanSun1+25,""))</f>
        <v>44580</v>
      </c>
      <c r="F8" s="147">
        <f>IF(DAY(JanSun1)=1,IF(AND(YEAR(JanSun1+19)=CalendarYear,MONTH(JanSun1+19)=1),JanSun1+19,""),IF(AND(YEAR(JanSun1+26)=CalendarYear,MONTH(JanSun1+26)=1),JanSun1+26,""))</f>
        <v>44581</v>
      </c>
      <c r="G8" s="147">
        <f>IF(DAY(JanSun1)=1,IF(AND(YEAR(JanSun1+20)=CalendarYear,MONTH(JanSun1+20)=1),JanSun1+20,""),IF(AND(YEAR(JanSun1+27)=CalendarYear,MONTH(JanSun1+27)=1),JanSun1+27,""))</f>
        <v>44582</v>
      </c>
      <c r="H8" s="118">
        <f>IF(DAY(JanSun1)=1,IF(AND(YEAR(JanSun1+21)=CalendarYear,MONTH(JanSun1+21)=1),JanSun1+21,""),IF(AND(YEAR(JanSun1+28)=CalendarYear,MONTH(JanSun1+28)=1),JanSun1+28,""))</f>
        <v>44583</v>
      </c>
      <c r="I8" s="120">
        <f>IF(DAY(FebSun1)=1,IF(AND(YEAR(FebSun1+15)=CalendarYear,MONTH(FebSun1+15)=2),FebSun1+15,""),IF(AND(YEAR(FebSun1+22)=CalendarYear,MONTH(FebSun1+22)=2),FebSun1+22,""))</f>
        <v>44612</v>
      </c>
      <c r="J8" s="149">
        <f>IF(DAY(FebSun1)=1,IF(AND(YEAR(FebSun1+16)=CalendarYear,MONTH(FebSun1+16)=2),FebSun1+16,""),IF(AND(YEAR(FebSun1+23)=CalendarYear,MONTH(FebSun1+23)=2),FebSun1+23,""))</f>
        <v>44613</v>
      </c>
      <c r="K8" s="147">
        <f>IF(DAY(FebSun1)=1,IF(AND(YEAR(FebSun1+17)=CalendarYear,MONTH(FebSun1+17)=2),FebSun1+17,""),IF(AND(YEAR(FebSun1+24)=CalendarYear,MONTH(FebSun1+24)=2),FebSun1+24,""))</f>
        <v>44614</v>
      </c>
      <c r="L8" s="147">
        <f>IF(DAY(FebSun1)=1,IF(AND(YEAR(FebSun1+18)=CalendarYear,MONTH(FebSun1+18)=2),FebSun1+18,""),IF(AND(YEAR(FebSun1+25)=CalendarYear,MONTH(FebSun1+25)=2),FebSun1+25,""))</f>
        <v>44615</v>
      </c>
      <c r="M8" s="147">
        <f>IF(DAY(FebSun1)=1,IF(AND(YEAR(FebSun1+19)=CalendarYear,MONTH(FebSun1+19)=2),FebSun1+19,""),IF(AND(YEAR(FebSun1+26)=CalendarYear,MONTH(FebSun1+26)=2),FebSun1+26,""))</f>
        <v>44616</v>
      </c>
      <c r="N8" s="147">
        <f>IF(DAY(FebSun1)=1,IF(AND(YEAR(FebSun1+20)=CalendarYear,MONTH(FebSun1+20)=2),FebSun1+20,""),IF(AND(YEAR(FebSun1+27)=CalendarYear,MONTH(FebSun1+27)=2),FebSun1+27,""))</f>
        <v>44617</v>
      </c>
      <c r="O8" s="118">
        <f>IF(DAY(FebSun1)=1,IF(AND(YEAR(FebSun1+21)=CalendarYear,MONTH(FebSun1+21)=2),FebSun1+21,""),IF(AND(YEAR(FebSun1+28)=CalendarYear,MONTH(FebSun1+28)=2),FebSun1+28,""))</f>
        <v>44618</v>
      </c>
      <c r="P8" s="89"/>
      <c r="R8" s="65"/>
      <c r="S8" s="65"/>
      <c r="V8" s="2"/>
      <c r="AD8" s="2"/>
      <c r="AL8" s="2"/>
    </row>
    <row r="9" spans="1:38" ht="14.25" customHeight="1" x14ac:dyDescent="0.25">
      <c r="B9" s="120">
        <f>IF(DAY(JanSun1)=1,IF(AND(YEAR(JanSun1+22)=CalendarYear,MONTH(JanSun1+22)=1),JanSun1+22,""),IF(AND(YEAR(JanSun1+29)=CalendarYear,MONTH(JanSun1+29)=1),JanSun1+29,""))</f>
        <v>44584</v>
      </c>
      <c r="C9" s="147">
        <f>IF(DAY(JanSun1)=1,IF(AND(YEAR(JanSun1+23)=CalendarYear,MONTH(JanSun1+23)=1),JanSun1+23,""),IF(AND(YEAR(JanSun1+30)=CalendarYear,MONTH(JanSun1+30)=1),JanSun1+30,""))</f>
        <v>44585</v>
      </c>
      <c r="D9" s="147">
        <f>IF(DAY(JanSun1)=1,IF(AND(YEAR(JanSun1+24)=CalendarYear,MONTH(JanSun1+24)=1),JanSun1+24,""),IF(AND(YEAR(JanSun1+31)=CalendarYear,MONTH(JanSun1+31)=1),JanSun1+31,""))</f>
        <v>44586</v>
      </c>
      <c r="E9" s="147">
        <f>IF(DAY(JanSun1)=1,IF(AND(YEAR(JanSun1+25)=CalendarYear,MONTH(JanSun1+25)=1),JanSun1+25,""),IF(AND(YEAR(JanSun1+32)=CalendarYear,MONTH(JanSun1+32)=1),JanSun1+32,""))</f>
        <v>44587</v>
      </c>
      <c r="F9" s="147">
        <f>IF(DAY(JanSun1)=1,IF(AND(YEAR(JanSun1+26)=CalendarYear,MONTH(JanSun1+26)=1),JanSun1+26,""),IF(AND(YEAR(JanSun1+33)=CalendarYear,MONTH(JanSun1+33)=1),JanSun1+33,""))</f>
        <v>44588</v>
      </c>
      <c r="G9" s="147">
        <f>IF(DAY(JanSun1)=1,IF(AND(YEAR(JanSun1+27)=CalendarYear,MONTH(JanSun1+27)=1),JanSun1+27,""),IF(AND(YEAR(JanSun1+34)=CalendarYear,MONTH(JanSun1+34)=1),JanSun1+34,""))</f>
        <v>44589</v>
      </c>
      <c r="H9" s="118">
        <f>IF(DAY(JanSun1)=1,IF(AND(YEAR(JanSun1+28)=CalendarYear,MONTH(JanSun1+28)=1),JanSun1+28,""),IF(AND(YEAR(JanSun1+35)=CalendarYear,MONTH(JanSun1+35)=1),JanSun1+35,""))</f>
        <v>44590</v>
      </c>
      <c r="I9" s="120">
        <f>IF(DAY(FebSun1)=1,IF(AND(YEAR(FebSun1+22)=CalendarYear,MONTH(FebSun1+22)=2),FebSun1+22,""),IF(AND(YEAR(FebSun1+29)=CalendarYear,MONTH(FebSun1+29)=2),FebSun1+29,""))</f>
        <v>44619</v>
      </c>
      <c r="J9" s="151">
        <f>IF(DAY(FebSun1)=1,IF(AND(YEAR(FebSun1+23)=CalendarYear,MONTH(FebSun1+23)=2),FebSun1+23,""),IF(AND(YEAR(FebSun1+30)=CalendarYear,MONTH(FebSun1+30)=2),FebSun1+30,""))</f>
        <v>44620</v>
      </c>
      <c r="K9" s="147" t="str">
        <f>IF(DAY(FebSun1)=1,IF(AND(YEAR(FebSun1+24)=CalendarYear,MONTH(FebSun1+24)=2),FebSun1+24,""),IF(AND(YEAR(FebSun1+31)=CalendarYear,MONTH(FebSun1+31)=2),FebSun1+31,""))</f>
        <v/>
      </c>
      <c r="L9" s="147" t="str">
        <f>IF(DAY(FebSun1)=1,IF(AND(YEAR(FebSun1+25)=CalendarYear,MONTH(FebSun1+25)=2),FebSun1+25,""),IF(AND(YEAR(FebSun1+32)=CalendarYear,MONTH(FebSun1+32)=2),FebSun1+32,""))</f>
        <v/>
      </c>
      <c r="M9" s="147" t="str">
        <f>IF(DAY(FebSun1)=1,IF(AND(YEAR(FebSun1+26)=CalendarYear,MONTH(FebSun1+26)=2),FebSun1+26,""),IF(AND(YEAR(FebSun1+33)=CalendarYear,MONTH(FebSun1+33)=2),FebSun1+33,""))</f>
        <v/>
      </c>
      <c r="N9" s="147" t="str">
        <f>IF(DAY(FebSun1)=1,IF(AND(YEAR(FebSun1+27)=CalendarYear,MONTH(FebSun1+27)=2),FebSun1+27,""),IF(AND(YEAR(FebSun1+34)=CalendarYear,MONTH(FebSun1+34)=2),FebSun1+34,""))</f>
        <v/>
      </c>
      <c r="O9" s="118" t="str">
        <f>IF(DAY(FebSun1)=1,IF(AND(YEAR(FebSun1+28)=CalendarYear,MONTH(FebSun1+28)=2),FebSun1+28,""),IF(AND(YEAR(FebSun1+35)=CalendarYear,MONTH(FebSun1+35)=2),FebSun1+35,""))</f>
        <v/>
      </c>
      <c r="P9" s="89"/>
      <c r="R9" s="78"/>
      <c r="S9" s="67"/>
      <c r="V9" s="2"/>
      <c r="AD9" s="2"/>
      <c r="AL9" s="2"/>
    </row>
    <row r="10" spans="1:38" ht="14.25" customHeight="1" x14ac:dyDescent="0.3">
      <c r="A10" s="24" t="s">
        <v>9</v>
      </c>
      <c r="B10" s="42">
        <v>30</v>
      </c>
      <c r="C10" s="144">
        <v>31</v>
      </c>
      <c r="D10" s="37"/>
      <c r="E10" s="37"/>
      <c r="F10" s="37"/>
      <c r="G10" s="37"/>
      <c r="H10" s="38"/>
      <c r="I10" s="122"/>
      <c r="J10" s="134"/>
      <c r="K10" s="123"/>
      <c r="L10" s="123"/>
      <c r="M10" s="123"/>
      <c r="N10" s="123"/>
      <c r="O10" s="124"/>
      <c r="P10" s="91"/>
      <c r="Q10" s="3"/>
      <c r="R10" s="74" t="s">
        <v>47</v>
      </c>
      <c r="T10" s="3"/>
      <c r="U10" s="3"/>
      <c r="V10" s="2"/>
      <c r="W10" s="3"/>
      <c r="X10" s="3"/>
      <c r="Y10" s="3"/>
      <c r="Z10" s="3"/>
      <c r="AA10" s="3"/>
      <c r="AB10" s="3"/>
      <c r="AC10" s="3"/>
      <c r="AD10" s="2"/>
      <c r="AE10" s="3"/>
      <c r="AF10" s="3"/>
      <c r="AG10" s="3"/>
      <c r="AH10" s="3"/>
      <c r="AI10" s="3"/>
      <c r="AJ10" s="3"/>
      <c r="AK10" s="3"/>
      <c r="AL10" s="2"/>
    </row>
    <row r="11" spans="1:38" ht="14.25" customHeight="1" x14ac:dyDescent="0.3">
      <c r="A11" s="24" t="s">
        <v>18</v>
      </c>
      <c r="B11" s="192" t="s">
        <v>28</v>
      </c>
      <c r="C11" s="193"/>
      <c r="D11" s="193"/>
      <c r="E11" s="193"/>
      <c r="F11" s="193"/>
      <c r="G11" s="193"/>
      <c r="H11" s="194"/>
      <c r="I11" s="192" t="s">
        <v>29</v>
      </c>
      <c r="J11" s="193"/>
      <c r="K11" s="193"/>
      <c r="L11" s="193"/>
      <c r="M11" s="193"/>
      <c r="N11" s="193"/>
      <c r="O11" s="194"/>
      <c r="P11" s="89"/>
      <c r="R11" s="74" t="s">
        <v>48</v>
      </c>
      <c r="V11" s="2"/>
      <c r="AD11" s="2"/>
      <c r="AL11" s="2"/>
    </row>
    <row r="12" spans="1:38" ht="14.25" customHeight="1" x14ac:dyDescent="0.3">
      <c r="B12" s="110" t="s">
        <v>0</v>
      </c>
      <c r="C12" s="111" t="s">
        <v>51</v>
      </c>
      <c r="D12" s="111" t="s">
        <v>52</v>
      </c>
      <c r="E12" s="111" t="s">
        <v>53</v>
      </c>
      <c r="F12" s="111" t="s">
        <v>54</v>
      </c>
      <c r="G12" s="111" t="s">
        <v>55</v>
      </c>
      <c r="H12" s="112" t="s">
        <v>56</v>
      </c>
      <c r="I12" s="113" t="s">
        <v>0</v>
      </c>
      <c r="J12" s="111" t="s">
        <v>51</v>
      </c>
      <c r="K12" s="111" t="s">
        <v>52</v>
      </c>
      <c r="L12" s="111" t="s">
        <v>53</v>
      </c>
      <c r="M12" s="111" t="s">
        <v>54</v>
      </c>
      <c r="N12" s="111" t="s">
        <v>55</v>
      </c>
      <c r="O12" s="112" t="s">
        <v>56</v>
      </c>
      <c r="P12" s="89"/>
      <c r="R12" s="74" t="s">
        <v>62</v>
      </c>
      <c r="V12" s="2"/>
      <c r="AD12" s="2"/>
      <c r="AL12" s="2"/>
    </row>
    <row r="13" spans="1:38" ht="14.25" customHeight="1" x14ac:dyDescent="0.3">
      <c r="A13" s="24"/>
      <c r="B13" s="120" t="str">
        <f>IF(DAY(MarSun1)=1,"",IF(AND(YEAR(MarSun1+1)=CalendarYear,MONTH(MarSun1+1)=3),MarSun1+1,""))</f>
        <v/>
      </c>
      <c r="C13" s="133" t="str">
        <f>IF(DAY(MarSun1)=1,"",IF(AND(YEAR(MarSun1+2)=CalendarYear,MONTH(MarSun1+2)=3),MarSun1+2,""))</f>
        <v/>
      </c>
      <c r="D13" s="116">
        <f>IF(DAY(MarSun1)=1,"",IF(AND(YEAR(MarSun1+3)=CalendarYear,MONTH(MarSun1+3)=3),MarSun1+3,""))</f>
        <v>44621</v>
      </c>
      <c r="E13" s="116">
        <f>IF(DAY(MarSun1)=1,"",IF(AND(YEAR(MarSun1+4)=CalendarYear,MONTH(MarSun1+4)=3),MarSun1+4,""))</f>
        <v>44622</v>
      </c>
      <c r="F13" s="133">
        <f>IF(DAY(MarSun1)=1,"",IF(AND(YEAR(MarSun1+5)=CalendarYear,MONTH(MarSun1+5)=3),MarSun1+5,""))</f>
        <v>44623</v>
      </c>
      <c r="G13" s="116">
        <f>IF(DAY(MarSun1)=1,"",IF(AND(YEAR(MarSun1+6)=CalendarYear,MONTH(MarSun1+6)=3),MarSun1+6,""))</f>
        <v>44624</v>
      </c>
      <c r="H13" s="118">
        <f>IF(DAY(MarSun1)=1,IF(AND(YEAR(MarSun1)=CalendarYear,MONTH(MarSun1)=3),MarSun1,""),IF(AND(YEAR(MarSun1+7)=CalendarYear,MONTH(MarSun1+7)=3),MarSun1+7,""))</f>
        <v>44625</v>
      </c>
      <c r="I13" s="117" t="str">
        <f>IF(DAY(AprSun1)=1,"",IF(AND(YEAR(AprSun1+1)=CalendarYear,MONTH(AprSun1+1)=4),AprSun1+1,""))</f>
        <v/>
      </c>
      <c r="J13" s="116" t="str">
        <f>IF(DAY(AprSun1)=1,"",IF(AND(YEAR(AprSun1+2)=CalendarYear,MONTH(AprSun1+2)=4),AprSun1+2,""))</f>
        <v/>
      </c>
      <c r="K13" s="116" t="str">
        <f>IF(DAY(AprSun1)=1,"",IF(AND(YEAR(AprSun1+3)=CalendarYear,MONTH(AprSun1+3)=4),AprSun1+3,""))</f>
        <v/>
      </c>
      <c r="L13" s="116" t="str">
        <f>IF(DAY(AprSun1)=1,"",IF(AND(YEAR(AprSun1+4)=CalendarYear,MONTH(AprSun1+4)=4),AprSun1+4,""))</f>
        <v/>
      </c>
      <c r="M13" s="117" t="str">
        <f>IF(DAY(AprSun1)=1,"",IF(AND(YEAR(AprSun1+5)=CalendarYear,MONTH(AprSun1+5)=4),AprSun1+5,""))</f>
        <v/>
      </c>
      <c r="N13" s="136">
        <f>IF(DAY(AprSun1)=1,"",IF(AND(YEAR(AprSun1+6)=CalendarYear,MONTH(AprSun1+6)=4),AprSun1+6,""))</f>
        <v>44652</v>
      </c>
      <c r="O13" s="118">
        <f>IF(DAY(AprSun1)=1,IF(AND(YEAR(AprSun1)=CalendarYear,MONTH(AprSun1)=4),AprSun1,""),IF(AND(YEAR(AprSun1+7)=CalendarYear,MONTH(AprSun1+7)=4),AprSun1+7,""))</f>
        <v>44653</v>
      </c>
      <c r="P13" s="89"/>
      <c r="R13" s="74" t="s">
        <v>49</v>
      </c>
      <c r="V13" s="2"/>
      <c r="AD13" s="2"/>
      <c r="AL13" s="2"/>
    </row>
    <row r="14" spans="1:38" ht="14.25" customHeight="1" x14ac:dyDescent="0.2">
      <c r="B14" s="120">
        <f>IF(DAY(MarSun1)=1,IF(AND(YEAR(MarSun1+1)=CalendarYear,MONTH(MarSun1+1)=3),MarSun1+1,""),IF(AND(YEAR(MarSun1+8)=CalendarYear,MONTH(MarSun1+8)=3),MarSun1+8,""))</f>
        <v>44626</v>
      </c>
      <c r="C14" s="133">
        <f>IF(DAY(MarSun1)=1,IF(AND(YEAR(MarSun1+2)=CalendarYear,MONTH(MarSun1+2)=3),MarSun1+2,""),IF(AND(YEAR(MarSun1+9)=CalendarYear,MONTH(MarSun1+9)=3),MarSun1+9,""))</f>
        <v>44627</v>
      </c>
      <c r="D14" s="116">
        <f>IF(DAY(MarSun1)=1,IF(AND(YEAR(MarSun1+3)=CalendarYear,MONTH(MarSun1+3)=3),MarSun1+3,""),IF(AND(YEAR(MarSun1+10)=CalendarYear,MONTH(MarSun1+10)=3),MarSun1+10,""))</f>
        <v>44628</v>
      </c>
      <c r="E14" s="116">
        <f>IF(DAY(MarSun1)=1,IF(AND(YEAR(MarSun1+4)=CalendarYear,MONTH(MarSun1+4)=3),MarSun1+4,""),IF(AND(YEAR(MarSun1+11)=CalendarYear,MONTH(MarSun1+11)=3),MarSun1+11,""))</f>
        <v>44629</v>
      </c>
      <c r="F14" s="133">
        <f>IF(DAY(MarSun1)=1,IF(AND(YEAR(MarSun1+5)=CalendarYear,MONTH(MarSun1+5)=3),MarSun1+5,""),IF(AND(YEAR(MarSun1+12)=CalendarYear,MONTH(MarSun1+12)=3),MarSun1+12,""))</f>
        <v>44630</v>
      </c>
      <c r="G14" s="116">
        <f>IF(DAY(MarSun1)=1,IF(AND(YEAR(MarSun1+6)=CalendarYear,MONTH(MarSun1+6)=3),MarSun1+6,""),IF(AND(YEAR(MarSun1+13)=CalendarYear,MONTH(MarSun1+13)=3),MarSun1+13,""))</f>
        <v>44631</v>
      </c>
      <c r="H14" s="118">
        <f>IF(DAY(MarSun1)=1,IF(AND(YEAR(MarSun1+7)=CalendarYear,MONTH(MarSun1+7)=3),MarSun1+7,""),IF(AND(YEAR(MarSun1+14)=CalendarYear,MONTH(MarSun1+14)=3),MarSun1+14,""))</f>
        <v>44632</v>
      </c>
      <c r="I14" s="117">
        <f>IF(DAY(AprSun1)=1,IF(AND(YEAR(AprSun1+1)=CalendarYear,MONTH(AprSun1+1)=4),AprSun1+1,""),IF(AND(YEAR(AprSun1+8)=CalendarYear,MONTH(AprSun1+8)=4),AprSun1+8,""))</f>
        <v>44654</v>
      </c>
      <c r="J14" s="136">
        <f>IF(DAY(AprSun1)=1,IF(AND(YEAR(AprSun1+2)=CalendarYear,MONTH(AprSun1+2)=4),AprSun1+2,""),IF(AND(YEAR(AprSun1+9)=CalendarYear,MONTH(AprSun1+9)=4),AprSun1+9,""))</f>
        <v>44655</v>
      </c>
      <c r="K14" s="116">
        <f>IF(DAY(AprSun1)=1,IF(AND(YEAR(AprSun1+3)=CalendarYear,MONTH(AprSun1+3)=4),AprSun1+3,""),IF(AND(YEAR(AprSun1+10)=CalendarYear,MONTH(AprSun1+10)=4),AprSun1+10,""))</f>
        <v>44656</v>
      </c>
      <c r="L14" s="116">
        <f>IF(DAY(AprSun1)=1,IF(AND(YEAR(AprSun1+4)=CalendarYear,MONTH(AprSun1+4)=4),AprSun1+4,""),IF(AND(YEAR(AprSun1+11)=CalendarYear,MONTH(AprSun1+11)=4),AprSun1+11,""))</f>
        <v>44657</v>
      </c>
      <c r="M14" s="136">
        <f>IF(DAY(AprSun1)=1,IF(AND(YEAR(AprSun1+5)=CalendarYear,MONTH(AprSun1+5)=4),AprSun1+5,""),IF(AND(YEAR(AprSun1+12)=CalendarYear,MONTH(AprSun1+12)=4),AprSun1+12,""))</f>
        <v>44658</v>
      </c>
      <c r="N14" s="136">
        <f>IF(DAY(AprSun1)=1,IF(AND(YEAR(AprSun1+6)=CalendarYear,MONTH(AprSun1+6)=4),AprSun1+6,""),IF(AND(YEAR(AprSun1+13)=CalendarYear,MONTH(AprSun1+13)=4),AprSun1+13,""))</f>
        <v>44659</v>
      </c>
      <c r="O14" s="118">
        <f>IF(DAY(AprSun1)=1,IF(AND(YEAR(AprSun1+7)=CalendarYear,MONTH(AprSun1+7)=4),AprSun1+7,""),IF(AND(YEAR(AprSun1+14)=CalendarYear,MONTH(AprSun1+14)=4),AprSun1+14,""))</f>
        <v>44660</v>
      </c>
      <c r="P14" s="89"/>
      <c r="R14" s="78"/>
      <c r="S14" s="12"/>
      <c r="V14" s="2"/>
      <c r="AD14" s="2"/>
      <c r="AL14" s="2"/>
    </row>
    <row r="15" spans="1:38" ht="14.25" customHeight="1" x14ac:dyDescent="0.2">
      <c r="B15" s="120">
        <f>IF(DAY(MarSun1)=1,IF(AND(YEAR(MarSun1+8)=CalendarYear,MONTH(MarSun1+8)=3),MarSun1+8,""),IF(AND(YEAR(MarSun1+15)=CalendarYear,MONTH(MarSun1+15)=3),MarSun1+15,""))</f>
        <v>44633</v>
      </c>
      <c r="C15" s="121">
        <f>IF(DAY(MarSun1)=1,IF(AND(YEAR(MarSun1+9)=CalendarYear,MONTH(MarSun1+9)=3),MarSun1+9,""),IF(AND(YEAR(MarSun1+16)=CalendarYear,MONTH(MarSun1+16)=3),MarSun1+16,""))</f>
        <v>44634</v>
      </c>
      <c r="D15" s="116">
        <f>IF(DAY(MarSun1)=1,IF(AND(YEAR(MarSun1+10)=CalendarYear,MONTH(MarSun1+10)=3),MarSun1+10,""),IF(AND(YEAR(MarSun1+17)=CalendarYear,MONTH(MarSun1+17)=3),MarSun1+17,""))</f>
        <v>44635</v>
      </c>
      <c r="E15" s="116">
        <f>IF(DAY(MarSun1)=1,IF(AND(YEAR(MarSun1+11)=CalendarYear,MONTH(MarSun1+11)=3),MarSun1+11,""),IF(AND(YEAR(MarSun1+18)=CalendarYear,MONTH(MarSun1+18)=3),MarSun1+18,""))</f>
        <v>44636</v>
      </c>
      <c r="F15" s="133">
        <f>IF(DAY(MarSun1)=1,IF(AND(YEAR(MarSun1+12)=CalendarYear,MONTH(MarSun1+12)=3),MarSun1+12,""),IF(AND(YEAR(MarSun1+19)=CalendarYear,MONTH(MarSun1+19)=3),MarSun1+19,""))</f>
        <v>44637</v>
      </c>
      <c r="G15" s="116">
        <f>IF(DAY(MarSun1)=1,IF(AND(YEAR(MarSun1+13)=CalendarYear,MONTH(MarSun1+13)=3),MarSun1+13,""),IF(AND(YEAR(MarSun1+20)=CalendarYear,MONTH(MarSun1+20)=3),MarSun1+20,""))</f>
        <v>44638</v>
      </c>
      <c r="H15" s="118">
        <f>IF(DAY(MarSun1)=1,IF(AND(YEAR(MarSun1+14)=CalendarYear,MONTH(MarSun1+14)=3),MarSun1+14,""),IF(AND(YEAR(MarSun1+21)=CalendarYear,MONTH(MarSun1+21)=3),MarSun1+21,""))</f>
        <v>44639</v>
      </c>
      <c r="I15" s="117">
        <f>IF(DAY(AprSun1)=1,IF(AND(YEAR(AprSun1+8)=CalendarYear,MONTH(AprSun1+8)=4),AprSun1+8,""),IF(AND(YEAR(AprSun1+15)=CalendarYear,MONTH(AprSun1+15)=4),AprSun1+15,""))</f>
        <v>44661</v>
      </c>
      <c r="J15" s="137">
        <f>IF(DAY(AprSun1)=1,IF(AND(YEAR(AprSun1+9)=CalendarYear,MONTH(AprSun1+9)=4),AprSun1+9,""),IF(AND(YEAR(AprSun1+16)=CalendarYear,MONTH(AprSun1+16)=4),AprSun1+16,""))</f>
        <v>44662</v>
      </c>
      <c r="K15" s="133">
        <f>IF(DAY(AprSun1)=1,IF(AND(YEAR(AprSun1+10)=CalendarYear,MONTH(AprSun1+10)=4),AprSun1+10,""),IF(AND(YEAR(AprSun1+17)=CalendarYear,MONTH(AprSun1+17)=4),AprSun1+17,""))</f>
        <v>44663</v>
      </c>
      <c r="L15" s="116">
        <f>IF(DAY(AprSun1)=1,IF(AND(YEAR(AprSun1+11)=CalendarYear,MONTH(AprSun1+11)=4),AprSun1+11,""),IF(AND(YEAR(AprSun1+18)=CalendarYear,MONTH(AprSun1+18)=4),AprSun1+18,""))</f>
        <v>44664</v>
      </c>
      <c r="M15" s="117">
        <f>IF(DAY(AprSun1)=1,IF(AND(YEAR(AprSun1+12)=CalendarYear,MONTH(AprSun1+12)=4),AprSun1+12,""),IF(AND(YEAR(AprSun1+19)=CalendarYear,MONTH(AprSun1+19)=4),AprSun1+19,""))</f>
        <v>44665</v>
      </c>
      <c r="N15" s="117">
        <f>IF(DAY(AprSun1)=1,IF(AND(YEAR(AprSun1+13)=CalendarYear,MONTH(AprSun1+13)=4),AprSun1+13,""),IF(AND(YEAR(AprSun1+20)=CalendarYear,MONTH(AprSun1+20)=4),AprSun1+20,""))</f>
        <v>44666</v>
      </c>
      <c r="O15" s="118">
        <f>IF(DAY(AprSun1)=1,IF(AND(YEAR(AprSun1+14)=CalendarYear,MONTH(AprSun1+14)=4),AprSun1+14,""),IF(AND(YEAR(AprSun1+21)=CalendarYear,MONTH(AprSun1+21)=4),AprSun1+21,""))</f>
        <v>44667</v>
      </c>
      <c r="P15" s="89"/>
      <c r="R15" s="1"/>
      <c r="S15" s="10"/>
      <c r="V15" s="2"/>
      <c r="AD15" s="2"/>
      <c r="AL15" s="2"/>
    </row>
    <row r="16" spans="1:38" ht="14.25" customHeight="1" x14ac:dyDescent="0.2">
      <c r="B16" s="120">
        <f>IF(DAY(MarSun1)=1,IF(AND(YEAR(MarSun1+15)=CalendarYear,MONTH(MarSun1+15)=3),MarSun1+15,""),IF(AND(YEAR(MarSun1+22)=CalendarYear,MONTH(MarSun1+22)=3),MarSun1+22,""))</f>
        <v>44640</v>
      </c>
      <c r="C16" s="133">
        <f>IF(DAY(MarSun1)=1,IF(AND(YEAR(MarSun1+16)=CalendarYear,MONTH(MarSun1+16)=3),MarSun1+16,""),IF(AND(YEAR(MarSun1+23)=CalendarYear,MONTH(MarSun1+23)=3),MarSun1+23,""))</f>
        <v>44641</v>
      </c>
      <c r="D16" s="116">
        <f>IF(DAY(MarSun1)=1,IF(AND(YEAR(MarSun1+17)=CalendarYear,MONTH(MarSun1+17)=3),MarSun1+17,""),IF(AND(YEAR(MarSun1+24)=CalendarYear,MONTH(MarSun1+24)=3),MarSun1+24,""))</f>
        <v>44642</v>
      </c>
      <c r="E16" s="116">
        <f>IF(DAY(MarSun1)=1,IF(AND(YEAR(MarSun1+18)=CalendarYear,MONTH(MarSun1+18)=3),MarSun1+18,""),IF(AND(YEAR(MarSun1+25)=CalendarYear,MONTH(MarSun1+25)=3),MarSun1+25,""))</f>
        <v>44643</v>
      </c>
      <c r="F16" s="133">
        <f>IF(DAY(MarSun1)=1,IF(AND(YEAR(MarSun1+19)=CalendarYear,MONTH(MarSun1+19)=3),MarSun1+19,""),IF(AND(YEAR(MarSun1+26)=CalendarYear,MONTH(MarSun1+26)=3),MarSun1+26,""))</f>
        <v>44644</v>
      </c>
      <c r="G16" s="116">
        <f>IF(DAY(MarSun1)=1,IF(AND(YEAR(MarSun1+20)=CalendarYear,MONTH(MarSun1+20)=3),MarSun1+20,""),IF(AND(YEAR(MarSun1+27)=CalendarYear,MONTH(MarSun1+27)=3),MarSun1+27,""))</f>
        <v>44645</v>
      </c>
      <c r="H16" s="118">
        <f>IF(DAY(MarSun1)=1,IF(AND(YEAR(MarSun1+21)=CalendarYear,MONTH(MarSun1+21)=3),MarSun1+21,""),IF(AND(YEAR(MarSun1+28)=CalendarYear,MONTH(MarSun1+28)=3),MarSun1+28,""))</f>
        <v>44646</v>
      </c>
      <c r="I16" s="117">
        <f>IF(DAY(AprSun1)=1,IF(AND(YEAR(AprSun1+15)=CalendarYear,MONTH(AprSun1+15)=4),AprSun1+15,""),IF(AND(YEAR(AprSun1+22)=CalendarYear,MONTH(AprSun1+22)=4),AprSun1+22,""))</f>
        <v>44668</v>
      </c>
      <c r="J16" s="116">
        <f>IF(DAY(AprSun1)=1,IF(AND(YEAR(AprSun1+16)=CalendarYear,MONTH(AprSun1+16)=4),AprSun1+16,""),IF(AND(YEAR(AprSun1+23)=CalendarYear,MONTH(AprSun1+23)=4),AprSun1+23,""))</f>
        <v>44669</v>
      </c>
      <c r="K16" s="116">
        <f>IF(DAY(AprSun1)=1,IF(AND(YEAR(AprSun1+17)=CalendarYear,MONTH(AprSun1+17)=4),AprSun1+17,""),IF(AND(YEAR(AprSun1+24)=CalendarYear,MONTH(AprSun1+24)=4),AprSun1+24,""))</f>
        <v>44670</v>
      </c>
      <c r="L16" s="116">
        <f>IF(DAY(AprSun1)=1,IF(AND(YEAR(AprSun1+18)=CalendarYear,MONTH(AprSun1+18)=4),AprSun1+18,""),IF(AND(YEAR(AprSun1+25)=CalendarYear,MONTH(AprSun1+25)=4),AprSun1+25,""))</f>
        <v>44671</v>
      </c>
      <c r="M16" s="117">
        <f>IF(DAY(AprSun1)=1,IF(AND(YEAR(AprSun1+19)=CalendarYear,MONTH(AprSun1+19)=4),AprSun1+19,""),IF(AND(YEAR(AprSun1+26)=CalendarYear,MONTH(AprSun1+26)=4),AprSun1+26,""))</f>
        <v>44672</v>
      </c>
      <c r="N16" s="116">
        <f>IF(DAY(AprSun1)=1,IF(AND(YEAR(AprSun1+20)=CalendarYear,MONTH(AprSun1+20)=4),AprSun1+20,""),IF(AND(YEAR(AprSun1+27)=CalendarYear,MONTH(AprSun1+27)=4),AprSun1+27,""))</f>
        <v>44673</v>
      </c>
      <c r="O16" s="118">
        <f>IF(DAY(AprSun1)=1,IF(AND(YEAR(AprSun1+21)=CalendarYear,MONTH(AprSun1+21)=4),AprSun1+21,""),IF(AND(YEAR(AprSun1+28)=CalendarYear,MONTH(AprSun1+28)=4),AprSun1+28,""))</f>
        <v>44674</v>
      </c>
      <c r="P16" s="89"/>
      <c r="R16" s="1"/>
      <c r="S16" s="11"/>
      <c r="V16" s="2"/>
      <c r="AD16" s="2"/>
      <c r="AL16" s="2"/>
    </row>
    <row r="17" spans="1:38" ht="14.25" customHeight="1" x14ac:dyDescent="0.2">
      <c r="B17" s="120">
        <f>IF(DAY(MarSun1)=1,IF(AND(YEAR(MarSun1+22)=CalendarYear,MONTH(MarSun1+22)=3),MarSun1+22,""),IF(AND(YEAR(MarSun1+29)=CalendarYear,MONTH(MarSun1+29)=3),MarSun1+29,""))</f>
        <v>44647</v>
      </c>
      <c r="C17" s="121">
        <f>IF(DAY(MarSun1)=1,IF(AND(YEAR(MarSun1+23)=CalendarYear,MONTH(MarSun1+23)=3),MarSun1+23,""),IF(AND(YEAR(MarSun1+30)=CalendarYear,MONTH(MarSun1+30)=3),MarSun1+30,""))</f>
        <v>44648</v>
      </c>
      <c r="D17" s="116">
        <f>IF(DAY(MarSun1)=1,IF(AND(YEAR(MarSun1+24)=CalendarYear,MONTH(MarSun1+24)=3),MarSun1+24,""),IF(AND(YEAR(MarSun1+31)=CalendarYear,MONTH(MarSun1+31)=3),MarSun1+31,""))</f>
        <v>44649</v>
      </c>
      <c r="E17" s="116">
        <f>IF(DAY(MarSun1)=1,IF(AND(YEAR(MarSun1+25)=CalendarYear,MONTH(MarSun1+25)=3),MarSun1+25,""),IF(AND(YEAR(MarSun1+32)=CalendarYear,MONTH(MarSun1+32)=3),MarSun1+32,""))</f>
        <v>44650</v>
      </c>
      <c r="F17" s="133">
        <f>IF(DAY(MarSun1)=1,IF(AND(YEAR(MarSun1+26)=CalendarYear,MONTH(MarSun1+26)=3),MarSun1+26,""),IF(AND(YEAR(MarSun1+33)=CalendarYear,MONTH(MarSun1+33)=3),MarSun1+33,""))</f>
        <v>44651</v>
      </c>
      <c r="G17" s="116" t="str">
        <f>IF(DAY(MarSun1)=1,IF(AND(YEAR(MarSun1+27)=CalendarYear,MONTH(MarSun1+27)=3),MarSun1+27,""),IF(AND(YEAR(MarSun1+34)=CalendarYear,MONTH(MarSun1+34)=3),MarSun1+34,""))</f>
        <v/>
      </c>
      <c r="H17" s="118" t="str">
        <f>IF(DAY(MarSun1)=1,IF(AND(YEAR(MarSun1+28)=CalendarYear,MONTH(MarSun1+28)=3),MarSun1+28,""),IF(AND(YEAR(MarSun1+35)=CalendarYear,MONTH(MarSun1+35)=3),MarSun1+35,""))</f>
        <v/>
      </c>
      <c r="I17" s="117">
        <f>IF(DAY(AprSun1)=1,IF(AND(YEAR(AprSun1+22)=CalendarYear,MONTH(AprSun1+22)=4),AprSun1+22,""),IF(AND(YEAR(AprSun1+29)=CalendarYear,MONTH(AprSun1+29)=4),AprSun1+29,""))</f>
        <v>44675</v>
      </c>
      <c r="J17" s="121">
        <f>IF(DAY(AprSun1)=1,IF(AND(YEAR(AprSun1+23)=CalendarYear,MONTH(AprSun1+23)=4),AprSun1+23,""),IF(AND(YEAR(AprSun1+30)=CalendarYear,MONTH(AprSun1+30)=4),AprSun1+30,""))</f>
        <v>44676</v>
      </c>
      <c r="K17" s="116">
        <f>IF(DAY(AprSun1)=1,IF(AND(YEAR(AprSun1+24)=CalendarYear,MONTH(AprSun1+24)=4),AprSun1+24,""),IF(AND(YEAR(AprSun1+31)=CalendarYear,MONTH(AprSun1+31)=4),AprSun1+31,""))</f>
        <v>44677</v>
      </c>
      <c r="L17" s="116">
        <f>IF(DAY(AprSun1)=1,IF(AND(YEAR(AprSun1+25)=CalendarYear,MONTH(AprSun1+25)=4),AprSun1+25,""),IF(AND(YEAR(AprSun1+32)=CalendarYear,MONTH(AprSun1+32)=4),AprSun1+32,""))</f>
        <v>44678</v>
      </c>
      <c r="M17" s="116">
        <f>IF(DAY(AprSun1)=1,IF(AND(YEAR(AprSun1+26)=CalendarYear,MONTH(AprSun1+26)=4),AprSun1+26,""),IF(AND(YEAR(AprSun1+33)=CalendarYear,MONTH(AprSun1+33)=4),AprSun1+33,""))</f>
        <v>44679</v>
      </c>
      <c r="N17" s="116">
        <f>IF(DAY(AprSun1)=1,IF(AND(YEAR(AprSun1+27)=CalendarYear,MONTH(AprSun1+27)=4),AprSun1+27,""),IF(AND(YEAR(AprSun1+34)=CalendarYear,MONTH(AprSun1+34)=4),AprSun1+34,""))</f>
        <v>44680</v>
      </c>
      <c r="O17" s="118">
        <f>IF(DAY(AprSun1)=1,IF(AND(YEAR(AprSun1+28)=CalendarYear,MONTH(AprSun1+28)=4),AprSun1+28,""),IF(AND(YEAR(AprSun1+35)=CalendarYear,MONTH(AprSun1+35)=4),AprSun1+35,""))</f>
        <v>44681</v>
      </c>
      <c r="P17" s="89"/>
      <c r="R17" s="77"/>
      <c r="V17" s="2"/>
      <c r="AD17" s="2"/>
      <c r="AL17" s="2"/>
    </row>
    <row r="18" spans="1:38" ht="14.25" customHeight="1" x14ac:dyDescent="0.3">
      <c r="A18" s="24" t="s">
        <v>10</v>
      </c>
      <c r="B18" s="129" t="str">
        <f>IF(DAY(MarSun1)=1,IF(AND(YEAR(MarSun1+29)=CalendarYear,MONTH(MarSun1+29)=3),MarSun1+29,""),IF(AND(YEAR(MarSun1+36)=CalendarYear,MONTH(MarSun1+36)=3),MarSun1+36,""))</f>
        <v/>
      </c>
      <c r="C18" s="123" t="str">
        <f>IF(DAY(MarSun1)=1,IF(AND(YEAR(MarSun1+30)=CalendarYear,MONTH(MarSun1+30)=3),MarSun1+30,""),IF(AND(YEAR(MarSun1+37)=CalendarYear,MONTH(MarSun1+37)=3),MarSun1+37,""))</f>
        <v/>
      </c>
      <c r="D18" s="123" t="str">
        <f>IF(DAY(MarSun1)=1,IF(AND(YEAR(MarSun1+31)=CalendarYear,MONTH(MarSun1+31)=3),MarSun1+31,""),IF(AND(YEAR(MarSun1+38)=CalendarYear,MONTH(MarSun1+38)=3),MarSun1+38,""))</f>
        <v/>
      </c>
      <c r="E18" s="123" t="str">
        <f>IF(DAY(MarSun1)=1,IF(AND(YEAR(MarSun1+32)=CalendarYear,MONTH(MarSun1+32)=3),MarSun1+32,""),IF(AND(YEAR(MarSun1+39)=CalendarYear,MONTH(MarSun1+39)=3),MarSun1+39,""))</f>
        <v/>
      </c>
      <c r="F18" s="134" t="str">
        <f>IF(DAY(MarSun1)=1,IF(AND(YEAR(MarSun1+33)=CalendarYear,MONTH(MarSun1+33)=3),MarSun1+33,""),IF(AND(YEAR(MarSun1+40)=CalendarYear,MONTH(MarSun1+40)=3),MarSun1+40,""))</f>
        <v/>
      </c>
      <c r="G18" s="123" t="str">
        <f>IF(DAY(MarSun1)=1,IF(AND(YEAR(MarSun1+34)=CalendarYear,MONTH(MarSun1+34)=3),MarSun1+34,""),IF(AND(YEAR(MarSun1+41)=CalendarYear,MONTH(MarSun1+41)=3),MarSun1+41,""))</f>
        <v/>
      </c>
      <c r="H18" s="124" t="str">
        <f>IF(DAY(MarSun1)=1,IF(AND(YEAR(MarSun1+35)=CalendarYear,MONTH(MarSun1+35)=3),MarSun1+35,""),IF(AND(YEAR(MarSun1+42)=CalendarYear,MONTH(MarSun1+42)=3),MarSun1+42,""))</f>
        <v/>
      </c>
      <c r="I18" s="123" t="str">
        <f>IF(DAY(AprSun1)=1,IF(AND(YEAR(AprSun1+29)=CalendarYear,MONTH(AprSun1+29)=4),AprSun1+29,""),IF(AND(YEAR(AprSun1+36)=CalendarYear,MONTH(AprSun1+36)=4),AprSun1+36,""))</f>
        <v/>
      </c>
      <c r="J18" s="123" t="str">
        <f>IF(DAY(AprSun1)=1,IF(AND(YEAR(AprSun1+30)=CalendarYear,MONTH(AprSun1+30)=4),AprSun1+30,""),IF(AND(YEAR(AprSun1+37)=CalendarYear,MONTH(AprSun1+37)=4),AprSun1+37,""))</f>
        <v/>
      </c>
      <c r="K18" s="123" t="str">
        <f>IF(DAY(AprSun1)=1,IF(AND(YEAR(AprSun1+31)=CalendarYear,MONTH(AprSun1+31)=4),AprSun1+31,""),IF(AND(YEAR(AprSun1+38)=CalendarYear,MONTH(AprSun1+38)=4),AprSun1+38,""))</f>
        <v/>
      </c>
      <c r="L18" s="123" t="str">
        <f>IF(DAY(AprSun1)=1,IF(AND(YEAR(AprSun1+32)=CalendarYear,MONTH(AprSun1+32)=4),AprSun1+32,""),IF(AND(YEAR(AprSun1+39)=CalendarYear,MONTH(AprSun1+39)=4),AprSun1+39,""))</f>
        <v/>
      </c>
      <c r="M18" s="123" t="str">
        <f>IF(DAY(AprSun1)=1,IF(AND(YEAR(AprSun1+33)=CalendarYear,MONTH(AprSun1+33)=4),AprSun1+33,""),IF(AND(YEAR(AprSun1+40)=CalendarYear,MONTH(AprSun1+40)=4),AprSun1+40,""))</f>
        <v/>
      </c>
      <c r="N18" s="123" t="str">
        <f>IF(DAY(AprSun1)=1,IF(AND(YEAR(AprSun1+34)=CalendarYear,MONTH(AprSun1+34)=4),AprSun1+34,""),IF(AND(YEAR(AprSun1+41)=CalendarYear,MONTH(AprSun1+41)=4),AprSun1+41,""))</f>
        <v/>
      </c>
      <c r="O18" s="124" t="str">
        <f>IF(DAY(AprSun1)=1,IF(AND(YEAR(AprSun1+35)=CalendarYear,MONTH(AprSun1+35)=4),AprSun1+35,""),IF(AND(YEAR(AprSun1+42)=CalendarYear,MONTH(AprSun1+42)=4),AprSun1+42,""))</f>
        <v/>
      </c>
      <c r="P18" s="91"/>
      <c r="Q18" s="3"/>
      <c r="R18" s="75" t="s">
        <v>57</v>
      </c>
      <c r="T18" s="3"/>
      <c r="U18" s="3"/>
      <c r="V18" s="2"/>
      <c r="W18" s="3"/>
      <c r="X18" s="3"/>
      <c r="Y18" s="3"/>
      <c r="Z18" s="3"/>
      <c r="AA18" s="3"/>
      <c r="AB18" s="3"/>
      <c r="AC18" s="3"/>
      <c r="AD18" s="2"/>
      <c r="AE18" s="3"/>
      <c r="AF18" s="3"/>
      <c r="AG18" s="3"/>
      <c r="AH18" s="3"/>
      <c r="AI18" s="3"/>
      <c r="AJ18" s="3"/>
      <c r="AK18" s="3"/>
      <c r="AL18" s="2"/>
    </row>
    <row r="19" spans="1:38" ht="14.25" customHeight="1" x14ac:dyDescent="0.3">
      <c r="A19" s="24" t="s">
        <v>19</v>
      </c>
      <c r="B19" s="180" t="s">
        <v>30</v>
      </c>
      <c r="C19" s="181"/>
      <c r="D19" s="181"/>
      <c r="E19" s="181"/>
      <c r="F19" s="181"/>
      <c r="G19" s="181"/>
      <c r="H19" s="182"/>
      <c r="I19" s="180" t="s">
        <v>31</v>
      </c>
      <c r="J19" s="181"/>
      <c r="K19" s="181"/>
      <c r="L19" s="181"/>
      <c r="M19" s="181"/>
      <c r="N19" s="181"/>
      <c r="O19" s="182"/>
      <c r="P19" s="89"/>
      <c r="R19" s="75" t="s">
        <v>66</v>
      </c>
      <c r="V19" s="2"/>
      <c r="AD19" s="2"/>
      <c r="AL19" s="2"/>
    </row>
    <row r="20" spans="1:38" ht="14.25" customHeight="1" x14ac:dyDescent="0.3">
      <c r="A20" s="24"/>
      <c r="B20" s="110" t="s">
        <v>0</v>
      </c>
      <c r="C20" s="111" t="s">
        <v>51</v>
      </c>
      <c r="D20" s="111" t="s">
        <v>52</v>
      </c>
      <c r="E20" s="111" t="s">
        <v>53</v>
      </c>
      <c r="F20" s="111" t="s">
        <v>54</v>
      </c>
      <c r="G20" s="111" t="s">
        <v>55</v>
      </c>
      <c r="H20" s="112" t="s">
        <v>56</v>
      </c>
      <c r="I20" s="113" t="s">
        <v>0</v>
      </c>
      <c r="J20" s="111" t="s">
        <v>51</v>
      </c>
      <c r="K20" s="111" t="s">
        <v>52</v>
      </c>
      <c r="L20" s="111" t="s">
        <v>53</v>
      </c>
      <c r="M20" s="111" t="s">
        <v>54</v>
      </c>
      <c r="N20" s="111" t="s">
        <v>55</v>
      </c>
      <c r="O20" s="112" t="s">
        <v>56</v>
      </c>
      <c r="P20" s="89"/>
      <c r="R20" s="75" t="s">
        <v>64</v>
      </c>
      <c r="V20" s="2"/>
      <c r="AD20" s="2"/>
      <c r="AL20" s="2"/>
    </row>
    <row r="21" spans="1:38" ht="14.25" customHeight="1" x14ac:dyDescent="0.3">
      <c r="B21" s="120">
        <f>IF(DAY(MaySun1)=1,"",IF(AND(YEAR(MaySun1+1)=CalendarYear,MONTH(MaySun1+1)=5),MaySun1+1,""))</f>
        <v>44682</v>
      </c>
      <c r="C21" s="133">
        <f>IF(DAY(MaySun1)=1,"",IF(AND(YEAR(MaySun1+2)=CalendarYear,MONTH(MaySun1+2)=5),MaySun1+2,""))</f>
        <v>44683</v>
      </c>
      <c r="D21" s="116">
        <f>IF(DAY(MaySun1)=1,"",IF(AND(YEAR(MaySun1+3)=CalendarYear,MONTH(MaySun1+3)=5),MaySun1+3,""))</f>
        <v>44684</v>
      </c>
      <c r="E21" s="116">
        <f>IF(DAY(MaySun1)=1,"",IF(AND(YEAR(MaySun1+4)=CalendarYear,MONTH(MaySun1+4)=5),MaySun1+4,""))</f>
        <v>44685</v>
      </c>
      <c r="F21" s="116">
        <f>IF(DAY(MaySun1)=1,"",IF(AND(YEAR(MaySun1+5)=CalendarYear,MONTH(MaySun1+5)=5),MaySun1+5,""))</f>
        <v>44686</v>
      </c>
      <c r="G21" s="136">
        <f>IF(DAY(MaySun1)=1,"",IF(AND(YEAR(MaySun1+6)=CalendarYear,MONTH(MaySun1+6)=5),MaySun1+6,""))</f>
        <v>44687</v>
      </c>
      <c r="H21" s="118">
        <f>IF(DAY(MaySun1)=1,IF(AND(YEAR(MaySun1)=CalendarYear,MONTH(MaySun1)=5),MaySun1,""),IF(AND(YEAR(MaySun1+7)=CalendarYear,MONTH(MaySun1+7)=5),MaySun1+7,""))</f>
        <v>44688</v>
      </c>
      <c r="I21" s="117" t="str">
        <f>IF(DAY(JunSun1)=1,"",IF(AND(YEAR(JunSun1+1)=CalendarYear,MONTH(JunSun1+1)=6),JunSun1+1,""))</f>
        <v/>
      </c>
      <c r="J21" s="117" t="str">
        <f>IF(DAY(JunSun1)=1,"",IF(AND(YEAR(JunSun1+2)=CalendarYear,MONTH(JunSun1+2)=6),JunSun1+2,""))</f>
        <v/>
      </c>
      <c r="K21" s="116" t="str">
        <f>IF(DAY(JunSun1)=1,"",IF(AND(YEAR(JunSun1+3)=CalendarYear,MONTH(JunSun1+3)=6),JunSun1+3,""))</f>
        <v/>
      </c>
      <c r="L21" s="116">
        <f>IF(DAY(JunSun1)=1,"",IF(AND(YEAR(JunSun1+4)=CalendarYear,MONTH(JunSun1+4)=6),JunSun1+4,""))</f>
        <v>44713</v>
      </c>
      <c r="M21" s="116">
        <f>IF(DAY(JunSun1)=1,"",IF(AND(YEAR(JunSun1+5)=CalendarYear,MONTH(JunSun1+5)=6),JunSun1+5,""))</f>
        <v>44714</v>
      </c>
      <c r="N21" s="116">
        <f>IF(DAY(JunSun1)=1,"",IF(AND(YEAR(JunSun1+6)=CalendarYear,MONTH(JunSun1+6)=6),JunSun1+6,""))</f>
        <v>44715</v>
      </c>
      <c r="O21" s="118">
        <f>IF(DAY(JunSun1)=1,IF(AND(YEAR(JunSun1)=CalendarYear,MONTH(JunSun1)=6),JunSun1,""),IF(AND(YEAR(JunSun1+7)=CalendarYear,MONTH(JunSun1+7)=6),JunSun1+7,""))</f>
        <v>44716</v>
      </c>
      <c r="P21" s="89"/>
      <c r="R21" s="75" t="s">
        <v>60</v>
      </c>
      <c r="V21" s="2"/>
      <c r="AD21" s="2"/>
      <c r="AL21" s="2"/>
    </row>
    <row r="22" spans="1:38" ht="14.25" customHeight="1" x14ac:dyDescent="0.3">
      <c r="B22" s="120">
        <f>IF(DAY(MaySun1)=1,IF(AND(YEAR(MaySun1+1)=CalendarYear,MONTH(MaySun1+1)=5),MaySun1+1,""),IF(AND(YEAR(MaySun1+8)=CalendarYear,MONTH(MaySun1+8)=5),MaySun1+8,""))</f>
        <v>44689</v>
      </c>
      <c r="C22" s="121">
        <f>IF(DAY(MaySun1)=1,IF(AND(YEAR(MaySun1+2)=CalendarYear,MONTH(MaySun1+2)=5),MaySun1+2,""),IF(AND(YEAR(MaySun1+9)=CalendarYear,MONTH(MaySun1+9)=5),MaySun1+9,""))</f>
        <v>44690</v>
      </c>
      <c r="D22" s="116">
        <f>IF(DAY(MaySun1)=1,IF(AND(YEAR(MaySun1+3)=CalendarYear,MONTH(MaySun1+3)=5),MaySun1+3,""),IF(AND(YEAR(MaySun1+10)=CalendarYear,MONTH(MaySun1+10)=5),MaySun1+10,""))</f>
        <v>44691</v>
      </c>
      <c r="E22" s="116">
        <f>IF(DAY(MaySun1)=1,IF(AND(YEAR(MaySun1+4)=CalendarYear,MONTH(MaySun1+4)=5),MaySun1+4,""),IF(AND(YEAR(MaySun1+11)=CalendarYear,MONTH(MaySun1+11)=5),MaySun1+11,""))</f>
        <v>44692</v>
      </c>
      <c r="F22" s="116">
        <f>IF(DAY(MaySun1)=1,IF(AND(YEAR(MaySun1+5)=CalendarYear,MONTH(MaySun1+5)=5),MaySun1+5,""),IF(AND(YEAR(MaySun1+12)=CalendarYear,MONTH(MaySun1+12)=5),MaySun1+12,""))</f>
        <v>44693</v>
      </c>
      <c r="G22" s="116">
        <f>IF(DAY(MaySun1)=1,IF(AND(YEAR(MaySun1+6)=CalendarYear,MONTH(MaySun1+6)=5),MaySun1+6,""),IF(AND(YEAR(MaySun1+13)=CalendarYear,MONTH(MaySun1+13)=5),MaySun1+13,""))</f>
        <v>44694</v>
      </c>
      <c r="H22" s="118">
        <f>IF(DAY(MaySun1)=1,IF(AND(YEAR(MaySun1+7)=CalendarYear,MONTH(MaySun1+7)=5),MaySun1+7,""),IF(AND(YEAR(MaySun1+14)=CalendarYear,MONTH(MaySun1+14)=5),MaySun1+14,""))</f>
        <v>44695</v>
      </c>
      <c r="I22" s="117">
        <f>IF(DAY(JunSun1)=1,IF(AND(YEAR(JunSun1+1)=CalendarYear,MONTH(JunSun1+1)=6),JunSun1+1,""),IF(AND(YEAR(JunSun1+8)=CalendarYear,MONTH(JunSun1+8)=6),JunSun1+8,""))</f>
        <v>44717</v>
      </c>
      <c r="J22" s="121">
        <f>IF(DAY(JunSun1)=1,IF(AND(YEAR(JunSun1+2)=CalendarYear,MONTH(JunSun1+2)=6),JunSun1+2,""),IF(AND(YEAR(JunSun1+9)=CalendarYear,MONTH(JunSun1+9)=6),JunSun1+9,""))</f>
        <v>44718</v>
      </c>
      <c r="K22" s="116">
        <f>IF(DAY(JunSun1)=1,IF(AND(YEAR(JunSun1+3)=CalendarYear,MONTH(JunSun1+3)=6),JunSun1+3,""),IF(AND(YEAR(JunSun1+10)=CalendarYear,MONTH(JunSun1+10)=6),JunSun1+10,""))</f>
        <v>44719</v>
      </c>
      <c r="L22" s="116">
        <f>IF(DAY(JunSun1)=1,IF(AND(YEAR(JunSun1+4)=CalendarYear,MONTH(JunSun1+4)=6),JunSun1+4,""),IF(AND(YEAR(JunSun1+11)=CalendarYear,MONTH(JunSun1+11)=6),JunSun1+11,""))</f>
        <v>44720</v>
      </c>
      <c r="M22" s="116">
        <f>IF(DAY(JunSun1)=1,IF(AND(YEAR(JunSun1+5)=CalendarYear,MONTH(JunSun1+5)=6),JunSun1+5,""),IF(AND(YEAR(JunSun1+12)=CalendarYear,MONTH(JunSun1+12)=6),JunSun1+12,""))</f>
        <v>44721</v>
      </c>
      <c r="N22" s="116">
        <f>IF(DAY(JunSun1)=1,IF(AND(YEAR(JunSun1+6)=CalendarYear,MONTH(JunSun1+6)=6),JunSun1+6,""),IF(AND(YEAR(JunSun1+13)=CalendarYear,MONTH(JunSun1+13)=6),JunSun1+13,""))</f>
        <v>44722</v>
      </c>
      <c r="O22" s="118">
        <f>IF(DAY(JunSun1)=1,IF(AND(YEAR(JunSun1+7)=CalendarYear,MONTH(JunSun1+7)=6),JunSun1+7,""),IF(AND(YEAR(JunSun1+14)=CalendarYear,MONTH(JunSun1+14)=6),JunSun1+14,""))</f>
        <v>44723</v>
      </c>
      <c r="P22" s="89"/>
      <c r="R22" s="76" t="s">
        <v>65</v>
      </c>
      <c r="V22" s="2"/>
      <c r="AD22" s="2"/>
      <c r="AL22" s="2"/>
    </row>
    <row r="23" spans="1:38" ht="14.25" customHeight="1" x14ac:dyDescent="0.2">
      <c r="B23" s="120">
        <f>IF(DAY(MaySun1)=1,IF(AND(YEAR(MaySun1+8)=CalendarYear,MONTH(MaySun1+8)=5),MaySun1+8,""),IF(AND(YEAR(MaySun1+15)=CalendarYear,MONTH(MaySun1+15)=5),MaySun1+15,""))</f>
        <v>44696</v>
      </c>
      <c r="C23" s="133">
        <f>IF(DAY(MaySun1)=1,IF(AND(YEAR(MaySun1+9)=CalendarYear,MONTH(MaySun1+9)=5),MaySun1+9,""),IF(AND(YEAR(MaySun1+16)=CalendarYear,MONTH(MaySun1+16)=5),MaySun1+16,""))</f>
        <v>44697</v>
      </c>
      <c r="D23" s="116">
        <f>IF(DAY(MaySun1)=1,IF(AND(YEAR(MaySun1+10)=CalendarYear,MONTH(MaySun1+10)=5),MaySun1+10,""),IF(AND(YEAR(MaySun1+17)=CalendarYear,MONTH(MaySun1+17)=5),MaySun1+17,""))</f>
        <v>44698</v>
      </c>
      <c r="E23" s="116">
        <f>IF(DAY(MaySun1)=1,IF(AND(YEAR(MaySun1+11)=CalendarYear,MONTH(MaySun1+11)=5),MaySun1+11,""),IF(AND(YEAR(MaySun1+18)=CalendarYear,MONTH(MaySun1+18)=5),MaySun1+18,""))</f>
        <v>44699</v>
      </c>
      <c r="F23" s="136">
        <f>IF(DAY(MaySun1)=1,IF(AND(YEAR(MaySun1+12)=CalendarYear,MONTH(MaySun1+12)=5),MaySun1+12,""),IF(AND(YEAR(MaySun1+19)=CalendarYear,MONTH(MaySun1+19)=5),MaySun1+19,""))</f>
        <v>44700</v>
      </c>
      <c r="G23" s="116">
        <f>IF(DAY(MaySun1)=1,IF(AND(YEAR(MaySun1+13)=CalendarYear,MONTH(MaySun1+13)=5),MaySun1+13,""),IF(AND(YEAR(MaySun1+20)=CalendarYear,MONTH(MaySun1+20)=5),MaySun1+20,""))</f>
        <v>44701</v>
      </c>
      <c r="H23" s="118">
        <f>IF(DAY(MaySun1)=1,IF(AND(YEAR(MaySun1+14)=CalendarYear,MONTH(MaySun1+14)=5),MaySun1+14,""),IF(AND(YEAR(MaySun1+21)=CalendarYear,MONTH(MaySun1+21)=5),MaySun1+21,""))</f>
        <v>44702</v>
      </c>
      <c r="I23" s="117">
        <f>IF(DAY(JunSun1)=1,IF(AND(YEAR(JunSun1+8)=CalendarYear,MONTH(JunSun1+8)=6),JunSun1+8,""),IF(AND(YEAR(JunSun1+15)=CalendarYear,MONTH(JunSun1+15)=6),JunSun1+15,""))</f>
        <v>44724</v>
      </c>
      <c r="J23" s="133">
        <f>IF(DAY(JunSun1)=1,IF(AND(YEAR(JunSun1+9)=CalendarYear,MONTH(JunSun1+9)=6),JunSun1+9,""),IF(AND(YEAR(JunSun1+16)=CalendarYear,MONTH(JunSun1+16)=6),JunSun1+16,""))</f>
        <v>44725</v>
      </c>
      <c r="K23" s="116">
        <f>IF(DAY(JunSun1)=1,IF(AND(YEAR(JunSun1+10)=CalendarYear,MONTH(JunSun1+10)=6),JunSun1+10,""),IF(AND(YEAR(JunSun1+17)=CalendarYear,MONTH(JunSun1+17)=6),JunSun1+17,""))</f>
        <v>44726</v>
      </c>
      <c r="L23" s="136">
        <f>IF(DAY(JunSun1)=1,IF(AND(YEAR(JunSun1+11)=CalendarYear,MONTH(JunSun1+11)=6),JunSun1+11,""),IF(AND(YEAR(JunSun1+18)=CalendarYear,MONTH(JunSun1+18)=6),JunSun1+18,""))</f>
        <v>44727</v>
      </c>
      <c r="M23" s="136">
        <f>IF(DAY(JunSun1)=1,IF(AND(YEAR(JunSun1+12)=CalendarYear,MONTH(JunSun1+12)=6),JunSun1+12,""),IF(AND(YEAR(JunSun1+19)=CalendarYear,MONTH(JunSun1+19)=6),JunSun1+19,""))</f>
        <v>44728</v>
      </c>
      <c r="N23" s="117">
        <f>IF(DAY(JunSun1)=1,IF(AND(YEAR(JunSun1+13)=CalendarYear,MONTH(JunSun1+13)=6),JunSun1+13,""),IF(AND(YEAR(JunSun1+20)=CalendarYear,MONTH(JunSun1+20)=6),JunSun1+20,""))</f>
        <v>44729</v>
      </c>
      <c r="O23" s="118">
        <f>IF(DAY(JunSun1)=1,IF(AND(YEAR(JunSun1+14)=CalendarYear,MONTH(JunSun1+14)=6),JunSun1+14,""),IF(AND(YEAR(JunSun1+21)=CalendarYear,MONTH(JunSun1+21)=6),JunSun1+21,""))</f>
        <v>44730</v>
      </c>
      <c r="P23" s="89"/>
      <c r="R23" s="77"/>
      <c r="V23" s="2"/>
      <c r="AD23" s="2"/>
      <c r="AL23" s="2"/>
    </row>
    <row r="24" spans="1:38" ht="14.25" customHeight="1" x14ac:dyDescent="0.2">
      <c r="B24" s="120">
        <f>IF(DAY(MaySun1)=1,IF(AND(YEAR(MaySun1+15)=CalendarYear,MONTH(MaySun1+15)=5),MaySun1+15,""),IF(AND(YEAR(MaySun1+22)=CalendarYear,MONTH(MaySun1+22)=5),MaySun1+22,""))</f>
        <v>44703</v>
      </c>
      <c r="C24" s="121">
        <f>IF(DAY(MaySun1)=1,IF(AND(YEAR(MaySun1+16)=CalendarYear,MONTH(MaySun1+16)=5),MaySun1+16,""),IF(AND(YEAR(MaySun1+23)=CalendarYear,MONTH(MaySun1+23)=5),MaySun1+23,""))</f>
        <v>44704</v>
      </c>
      <c r="D24" s="116">
        <f>IF(DAY(MaySun1)=1,IF(AND(YEAR(MaySun1+17)=CalendarYear,MONTH(MaySun1+17)=5),MaySun1+17,""),IF(AND(YEAR(MaySun1+24)=CalendarYear,MONTH(MaySun1+24)=5),MaySun1+24,""))</f>
        <v>44705</v>
      </c>
      <c r="E24" s="116">
        <f>IF(DAY(MaySun1)=1,IF(AND(YEAR(MaySun1+18)=CalendarYear,MONTH(MaySun1+18)=5),MaySun1+18,""),IF(AND(YEAR(MaySun1+25)=CalendarYear,MONTH(MaySun1+25)=5),MaySun1+25,""))</f>
        <v>44706</v>
      </c>
      <c r="F24" s="117">
        <f>IF(DAY(MaySun1)=1,IF(AND(YEAR(MaySun1+19)=CalendarYear,MONTH(MaySun1+19)=5),MaySun1+19,""),IF(AND(YEAR(MaySun1+26)=CalendarYear,MONTH(MaySun1+26)=5),MaySun1+26,""))</f>
        <v>44707</v>
      </c>
      <c r="G24" s="116">
        <f>IF(DAY(MaySun1)=1,IF(AND(YEAR(MaySun1+20)=CalendarYear,MONTH(MaySun1+20)=5),MaySun1+20,""),IF(AND(YEAR(MaySun1+27)=CalendarYear,MONTH(MaySun1+27)=5),MaySun1+27,""))</f>
        <v>44708</v>
      </c>
      <c r="H24" s="118">
        <f>IF(DAY(MaySun1)=1,IF(AND(YEAR(MaySun1+21)=CalendarYear,MONTH(MaySun1+21)=5),MaySun1+21,""),IF(AND(YEAR(MaySun1+28)=CalendarYear,MONTH(MaySun1+28)=5),MaySun1+28,""))</f>
        <v>44709</v>
      </c>
      <c r="I24" s="117">
        <f>IF(DAY(JunSun1)=1,IF(AND(YEAR(JunSun1+15)=CalendarYear,MONTH(JunSun1+15)=6),JunSun1+15,""),IF(AND(YEAR(JunSun1+22)=CalendarYear,MONTH(JunSun1+22)=6),JunSun1+22,""))</f>
        <v>44731</v>
      </c>
      <c r="J24" s="121">
        <f>IF(DAY(JunSun1)=1,IF(AND(YEAR(JunSun1+16)=CalendarYear,MONTH(JunSun1+16)=6),JunSun1+16,""),IF(AND(YEAR(JunSun1+23)=CalendarYear,MONTH(JunSun1+23)=6),JunSun1+23,""))</f>
        <v>44732</v>
      </c>
      <c r="K24" s="116">
        <f>IF(DAY(JunSun1)=1,IF(AND(YEAR(JunSun1+17)=CalendarYear,MONTH(JunSun1+17)=6),JunSun1+17,""),IF(AND(YEAR(JunSun1+24)=CalendarYear,MONTH(JunSun1+24)=6),JunSun1+24,""))</f>
        <v>44733</v>
      </c>
      <c r="L24" s="116">
        <f>IF(DAY(JunSun1)=1,IF(AND(YEAR(JunSun1+18)=CalendarYear,MONTH(JunSun1+18)=6),JunSun1+18,""),IF(AND(YEAR(JunSun1+25)=CalendarYear,MONTH(JunSun1+25)=6),JunSun1+25,""))</f>
        <v>44734</v>
      </c>
      <c r="M24" s="116">
        <f>IF(DAY(JunSun1)=1,IF(AND(YEAR(JunSun1+19)=CalendarYear,MONTH(JunSun1+19)=6),JunSun1+19,""),IF(AND(YEAR(JunSun1+26)=CalendarYear,MONTH(JunSun1+26)=6),JunSun1+26,""))</f>
        <v>44735</v>
      </c>
      <c r="N24" s="116">
        <f>IF(DAY(JunSun1)=1,IF(AND(YEAR(JunSun1+20)=CalendarYear,MONTH(JunSun1+20)=6),JunSun1+20,""),IF(AND(YEAR(JunSun1+27)=CalendarYear,MONTH(JunSun1+27)=6),JunSun1+27,""))</f>
        <v>44736</v>
      </c>
      <c r="O24" s="118">
        <f>IF(DAY(JunSun1)=1,IF(AND(YEAR(JunSun1+21)=CalendarYear,MONTH(JunSun1+21)=6),JunSun1+21,""),IF(AND(YEAR(JunSun1+28)=CalendarYear,MONTH(JunSun1+28)=6),JunSun1+28,""))</f>
        <v>44737</v>
      </c>
      <c r="P24" s="89"/>
      <c r="R24" s="1"/>
      <c r="V24" s="2"/>
      <c r="AD24" s="2"/>
      <c r="AL24" s="2"/>
    </row>
    <row r="25" spans="1:38" ht="14.25" customHeight="1" x14ac:dyDescent="0.2">
      <c r="B25" s="120">
        <f>IF(DAY(MaySun1)=1,IF(AND(YEAR(MaySun1+22)=CalendarYear,MONTH(MaySun1+22)=5),MaySun1+22,""),IF(AND(YEAR(MaySun1+29)=CalendarYear,MONTH(MaySun1+29)=5),MaySun1+29,""))</f>
        <v>44710</v>
      </c>
      <c r="C25" s="133">
        <f>IF(DAY(MaySun1)=1,IF(AND(YEAR(MaySun1+23)=CalendarYear,MONTH(MaySun1+23)=5),MaySun1+23,""),IF(AND(YEAR(MaySun1+30)=CalendarYear,MONTH(MaySun1+30)=5),MaySun1+30,""))</f>
        <v>44711</v>
      </c>
      <c r="D25" s="116">
        <f>IF(DAY(MaySun1)=1,IF(AND(YEAR(MaySun1+24)=CalendarYear,MONTH(MaySun1+24)=5),MaySun1+24,""),IF(AND(YEAR(MaySun1+31)=CalendarYear,MONTH(MaySun1+31)=5),MaySun1+31,""))</f>
        <v>44712</v>
      </c>
      <c r="E25" s="116" t="str">
        <f>IF(DAY(MaySun1)=1,IF(AND(YEAR(MaySun1+25)=CalendarYear,MONTH(MaySun1+25)=5),MaySun1+25,""),IF(AND(YEAR(MaySun1+32)=CalendarYear,MONTH(MaySun1+32)=5),MaySun1+32,""))</f>
        <v/>
      </c>
      <c r="F25" s="116" t="str">
        <f>IF(DAY(MaySun1)=1,IF(AND(YEAR(MaySun1+26)=CalendarYear,MONTH(MaySun1+26)=5),MaySun1+26,""),IF(AND(YEAR(MaySun1+33)=CalendarYear,MONTH(MaySun1+33)=5),MaySun1+33,""))</f>
        <v/>
      </c>
      <c r="G25" s="116" t="str">
        <f>IF(DAY(MaySun1)=1,IF(AND(YEAR(MaySun1+27)=CalendarYear,MONTH(MaySun1+27)=5),MaySun1+27,""),IF(AND(YEAR(MaySun1+34)=CalendarYear,MONTH(MaySun1+34)=5),MaySun1+34,""))</f>
        <v/>
      </c>
      <c r="H25" s="118" t="str">
        <f>IF(DAY(MaySun1)=1,IF(AND(YEAR(MaySun1+28)=CalendarYear,MONTH(MaySun1+28)=5),MaySun1+28,""),IF(AND(YEAR(MaySun1+35)=CalendarYear,MONTH(MaySun1+35)=5),MaySun1+35,""))</f>
        <v/>
      </c>
      <c r="I25" s="117">
        <f>IF(DAY(JunSun1)=1,IF(AND(YEAR(JunSun1+22)=CalendarYear,MONTH(JunSun1+22)=6),JunSun1+22,""),IF(AND(YEAR(JunSun1+29)=CalendarYear,MONTH(JunSun1+29)=6),JunSun1+29,""))</f>
        <v>44738</v>
      </c>
      <c r="J25" s="133">
        <f>IF(DAY(JunSun1)=1,IF(AND(YEAR(JunSun1+23)=CalendarYear,MONTH(JunSun1+23)=6),JunSun1+23,""),IF(AND(YEAR(JunSun1+30)=CalendarYear,MONTH(JunSun1+30)=6),JunSun1+30,""))</f>
        <v>44739</v>
      </c>
      <c r="K25" s="116">
        <f>IF(DAY(JunSun1)=1,IF(AND(YEAR(JunSun1+24)=CalendarYear,MONTH(JunSun1+24)=6),JunSun1+24,""),IF(AND(YEAR(JunSun1+31)=CalendarYear,MONTH(JunSun1+31)=6),JunSun1+31,""))</f>
        <v>44740</v>
      </c>
      <c r="L25" s="116">
        <f>IF(DAY(JunSun1)=1,IF(AND(YEAR(JunSun1+25)=CalendarYear,MONTH(JunSun1+25)=6),JunSun1+25,""),IF(AND(YEAR(JunSun1+32)=CalendarYear,MONTH(JunSun1+32)=6),JunSun1+32,""))</f>
        <v>44741</v>
      </c>
      <c r="M25" s="116">
        <f>IF(DAY(JunSun1)=1,IF(AND(YEAR(JunSun1+26)=CalendarYear,MONTH(JunSun1+26)=6),JunSun1+26,""),IF(AND(YEAR(JunSun1+33)=CalendarYear,MONTH(JunSun1+33)=6),JunSun1+33,""))</f>
        <v>44742</v>
      </c>
      <c r="N25" s="116" t="str">
        <f>IF(DAY(JunSun1)=1,IF(AND(YEAR(JunSun1+27)=CalendarYear,MONTH(JunSun1+27)=6),JunSun1+27,""),IF(AND(YEAR(JunSun1+34)=CalendarYear,MONTH(JunSun1+34)=6),JunSun1+34,""))</f>
        <v/>
      </c>
      <c r="O25" s="118" t="str">
        <f>IF(DAY(JunSun1)=1,IF(AND(YEAR(JunSun1+28)=CalendarYear,MONTH(JunSun1+28)=6),JunSun1+28,""),IF(AND(YEAR(JunSun1+35)=CalendarYear,MONTH(JunSun1+35)=6),JunSun1+35,""))</f>
        <v/>
      </c>
      <c r="P25" s="89"/>
      <c r="S25" s="12"/>
      <c r="V25" s="2"/>
      <c r="AD25" s="2"/>
      <c r="AL25" s="2"/>
    </row>
    <row r="26" spans="1:38" ht="14.25" customHeight="1" x14ac:dyDescent="0.2">
      <c r="A26" s="24" t="s">
        <v>11</v>
      </c>
      <c r="B26" s="122" t="str">
        <f>IF(DAY(MaySun1)=1,IF(AND(YEAR(MaySun1+29)=CalendarYear,MONTH(MaySun1+29)=5),MaySun1+29,""),IF(AND(YEAR(MaySun1+36)=CalendarYear,MONTH(MaySun1+36)=5),MaySun1+36,""))</f>
        <v/>
      </c>
      <c r="C26" s="123" t="str">
        <f>IF(DAY(MaySun1)=1,IF(AND(YEAR(MaySun1+30)=CalendarYear,MONTH(MaySun1+30)=5),MaySun1+30,""),IF(AND(YEAR(MaySun1+37)=CalendarYear,MONTH(MaySun1+37)=5),MaySun1+37,""))</f>
        <v/>
      </c>
      <c r="D26" s="123" t="str">
        <f>IF(DAY(MaySun1)=1,IF(AND(YEAR(MaySun1+31)=CalendarYear,MONTH(MaySun1+31)=5),MaySun1+31,""),IF(AND(YEAR(MaySun1+38)=CalendarYear,MONTH(MaySun1+38)=5),MaySun1+38,""))</f>
        <v/>
      </c>
      <c r="E26" s="123" t="str">
        <f>IF(DAY(MaySun1)=1,IF(AND(YEAR(MaySun1+32)=CalendarYear,MONTH(MaySun1+32)=5),MaySun1+32,""),IF(AND(YEAR(MaySun1+39)=CalendarYear,MONTH(MaySun1+39)=5),MaySun1+39,""))</f>
        <v/>
      </c>
      <c r="F26" s="123" t="str">
        <f>IF(DAY(MaySun1)=1,IF(AND(YEAR(MaySun1+33)=CalendarYear,MONTH(MaySun1+33)=5),MaySun1+33,""),IF(AND(YEAR(MaySun1+40)=CalendarYear,MONTH(MaySun1+40)=5),MaySun1+40,""))</f>
        <v/>
      </c>
      <c r="G26" s="123" t="str">
        <f>IF(DAY(MaySun1)=1,IF(AND(YEAR(MaySun1+34)=CalendarYear,MONTH(MaySun1+34)=5),MaySun1+34,""),IF(AND(YEAR(MaySun1+41)=CalendarYear,MONTH(MaySun1+41)=5),MaySun1+41,""))</f>
        <v/>
      </c>
      <c r="H26" s="124" t="str">
        <f>IF(DAY(MaySun1)=1,IF(AND(YEAR(MaySun1+35)=CalendarYear,MONTH(MaySun1+35)=5),MaySun1+35,""),IF(AND(YEAR(MaySun1+42)=CalendarYear,MONTH(MaySun1+42)=5),MaySun1+42,""))</f>
        <v/>
      </c>
      <c r="I26" s="123" t="str">
        <f>IF(DAY(JunSun1)=1,IF(AND(YEAR(JunSun1+29)=CalendarYear,MONTH(JunSun1+29)=6),JunSun1+29,""),IF(AND(YEAR(JunSun1+36)=CalendarYear,MONTH(JunSun1+36)=6),JunSun1+36,""))</f>
        <v/>
      </c>
      <c r="J26" s="123" t="str">
        <f>IF(DAY(JunSun1)=1,IF(AND(YEAR(JunSun1+30)=CalendarYear,MONTH(JunSun1+30)=6),JunSun1+30,""),IF(AND(YEAR(JunSun1+37)=CalendarYear,MONTH(JunSun1+37)=6),JunSun1+37,""))</f>
        <v/>
      </c>
      <c r="K26" s="123" t="str">
        <f>IF(DAY(JunSun1)=1,IF(AND(YEAR(JunSun1+31)=CalendarYear,MONTH(JunSun1+31)=6),JunSun1+31,""),IF(AND(YEAR(JunSun1+38)=CalendarYear,MONTH(JunSun1+38)=6),JunSun1+38,""))</f>
        <v/>
      </c>
      <c r="L26" s="123" t="str">
        <f>IF(DAY(JunSun1)=1,IF(AND(YEAR(JunSun1+32)=CalendarYear,MONTH(JunSun1+32)=6),JunSun1+32,""),IF(AND(YEAR(JunSun1+39)=CalendarYear,MONTH(JunSun1+39)=6),JunSun1+39,""))</f>
        <v/>
      </c>
      <c r="M26" s="123" t="str">
        <f>IF(DAY(JunSun1)=1,IF(AND(YEAR(JunSun1+33)=CalendarYear,MONTH(JunSun1+33)=6),JunSun1+33,""),IF(AND(YEAR(JunSun1+40)=CalendarYear,MONTH(JunSun1+40)=6),JunSun1+40,""))</f>
        <v/>
      </c>
      <c r="N26" s="123" t="str">
        <f>IF(DAY(JunSun1)=1,IF(AND(YEAR(JunSun1+34)=CalendarYear,MONTH(JunSun1+34)=6),JunSun1+34,""),IF(AND(YEAR(JunSun1+41)=CalendarYear,MONTH(JunSun1+41)=6),JunSun1+41,""))</f>
        <v/>
      </c>
      <c r="O26" s="124" t="str">
        <f>IF(DAY(JunSun1)=1,IF(AND(YEAR(JunSun1+35)=CalendarYear,MONTH(JunSun1+35)=6),JunSun1+35,""),IF(AND(YEAR(JunSun1+42)=CalendarYear,MONTH(JunSun1+42)=6),JunSun1+42,""))</f>
        <v/>
      </c>
      <c r="P26" s="90"/>
      <c r="Q26" s="2"/>
      <c r="T26" s="2"/>
      <c r="U26" s="2"/>
      <c r="V26" s="2"/>
      <c r="AD26" s="2"/>
      <c r="AL26" s="2"/>
    </row>
    <row r="27" spans="1:38" ht="14.25" customHeight="1" x14ac:dyDescent="0.2">
      <c r="A27" s="24" t="s">
        <v>20</v>
      </c>
      <c r="B27" s="180" t="s">
        <v>32</v>
      </c>
      <c r="C27" s="181"/>
      <c r="D27" s="181"/>
      <c r="E27" s="181"/>
      <c r="F27" s="181"/>
      <c r="G27" s="181"/>
      <c r="H27" s="182"/>
      <c r="I27" s="180" t="s">
        <v>33</v>
      </c>
      <c r="J27" s="181"/>
      <c r="K27" s="181"/>
      <c r="L27" s="181"/>
      <c r="M27" s="181"/>
      <c r="N27" s="181"/>
      <c r="O27" s="182"/>
      <c r="P27" s="89"/>
    </row>
    <row r="28" spans="1:38" ht="14.25" customHeight="1" x14ac:dyDescent="0.2">
      <c r="A28" s="24"/>
      <c r="B28" s="110" t="s">
        <v>0</v>
      </c>
      <c r="C28" s="111" t="s">
        <v>51</v>
      </c>
      <c r="D28" s="111" t="s">
        <v>52</v>
      </c>
      <c r="E28" s="111" t="s">
        <v>53</v>
      </c>
      <c r="F28" s="111" t="s">
        <v>54</v>
      </c>
      <c r="G28" s="111" t="s">
        <v>55</v>
      </c>
      <c r="H28" s="112" t="s">
        <v>56</v>
      </c>
      <c r="I28" s="113" t="s">
        <v>0</v>
      </c>
      <c r="J28" s="111" t="s">
        <v>51</v>
      </c>
      <c r="K28" s="111" t="s">
        <v>52</v>
      </c>
      <c r="L28" s="111" t="s">
        <v>53</v>
      </c>
      <c r="M28" s="111" t="s">
        <v>54</v>
      </c>
      <c r="N28" s="111" t="s">
        <v>55</v>
      </c>
      <c r="O28" s="112" t="s">
        <v>56</v>
      </c>
      <c r="P28" s="89"/>
    </row>
    <row r="29" spans="1:38" ht="14.25" customHeight="1" x14ac:dyDescent="0.2">
      <c r="A29" s="24"/>
      <c r="B29" s="120" t="str">
        <f>IF(DAY(JulSun1)=1,"",IF(AND(YEAR(JulSun1+1)=CalendarYear,MONTH(JulSun1+1)=7),JulSun1+1,""))</f>
        <v/>
      </c>
      <c r="C29" s="116" t="str">
        <f>IF(DAY(JulSun1)=1,"",IF(AND(YEAR(JulSun1+2)=CalendarYear,MONTH(JulSun1+2)=7),JulSun1+2,""))</f>
        <v/>
      </c>
      <c r="D29" s="116" t="str">
        <f>IF(DAY(JulSun1)=1,"",IF(AND(YEAR(JulSun1+3)=CalendarYear,MONTH(JulSun1+3)=7),JulSun1+3,""))</f>
        <v/>
      </c>
      <c r="E29" s="116" t="str">
        <f>IF(DAY(JulSun1)=1,"",IF(AND(YEAR(JulSun1+4)=CalendarYear,MONTH(JulSun1+4)=7),JulSun1+4,""))</f>
        <v/>
      </c>
      <c r="F29" s="116" t="str">
        <f>IF(DAY(JulSun1)=1,"",IF(AND(YEAR(JulSun1+5)=CalendarYear,MONTH(JulSun1+5)=7),JulSun1+5,""))</f>
        <v/>
      </c>
      <c r="G29" s="116">
        <f>IF(DAY(JulSun1)=1,"",IF(AND(YEAR(JulSun1+6)=CalendarYear,MONTH(JulSun1+6)=7),JulSun1+6,""))</f>
        <v>44743</v>
      </c>
      <c r="H29" s="118">
        <f>IF(DAY(JulSun1)=1,IF(AND(YEAR(JulSun1)=CalendarYear,MONTH(JulSun1)=7),JulSun1,""),IF(AND(YEAR(JulSun1+7)=CalendarYear,MONTH(JulSun1+7)=7),JulSun1+7,""))</f>
        <v>44744</v>
      </c>
      <c r="I29" s="117" t="str">
        <f>IF(DAY(AugSun1)=1,"",IF(AND(YEAR(AugSun1+1)=CalendarYear,MONTH(AugSun1+1)=8),AugSun1+1,""))</f>
        <v/>
      </c>
      <c r="J29" s="117">
        <f>IF(DAY(AugSun1)=1,"",IF(AND(YEAR(AugSun1+2)=CalendarYear,MONTH(AugSun1+2)=8),AugSun1+2,""))</f>
        <v>44774</v>
      </c>
      <c r="K29" s="121">
        <f>IF(DAY(AugSun1)=1,"",IF(AND(YEAR(AugSun1+3)=CalendarYear,MONTH(AugSun1+3)=8),AugSun1+3,""))</f>
        <v>44775</v>
      </c>
      <c r="L29" s="116">
        <f>IF(DAY(AugSun1)=1,"",IF(AND(YEAR(AugSun1+4)=CalendarYear,MONTH(AugSun1+4)=8),AugSun1+4,""))</f>
        <v>44776</v>
      </c>
      <c r="M29" s="116">
        <f>IF(DAY(AugSun1)=1,"",IF(AND(YEAR(AugSun1+5)=CalendarYear,MONTH(AugSun1+5)=8),AugSun1+5,""))</f>
        <v>44777</v>
      </c>
      <c r="N29" s="116">
        <f>IF(DAY(AugSun1)=1,"",IF(AND(YEAR(AugSun1+6)=CalendarYear,MONTH(AugSun1+6)=8),AugSun1+6,""))</f>
        <v>44778</v>
      </c>
      <c r="O29" s="118">
        <f>IF(DAY(AugSun1)=1,IF(AND(YEAR(AugSun1)=CalendarYear,MONTH(AugSun1)=8),AugSun1,""),IF(AND(YEAR(AugSun1+7)=CalendarYear,MONTH(AugSun1+7)=8),AugSun1+7,""))</f>
        <v>44779</v>
      </c>
      <c r="P29" s="89"/>
    </row>
    <row r="30" spans="1:38" ht="14.25" customHeight="1" x14ac:dyDescent="0.2">
      <c r="B30" s="71">
        <f>IF(DAY(JulSun1)=1,IF(AND(YEAR(JulSun1+1)=CalendarYear,MONTH(JulSun1+1)=7),JulSun1+1,""),IF(AND(YEAR(JulSun1+8)=CalendarYear,MONTH(JulSun1+8)=7),JulSun1+8,""))</f>
        <v>44745</v>
      </c>
      <c r="C30" s="121">
        <f>IF(DAY(JulSun1)=1,IF(AND(YEAR(JulSun1+2)=CalendarYear,MONTH(JulSun1+2)=7),JulSun1+2,""),IF(AND(YEAR(JulSun1+9)=CalendarYear,MONTH(JulSun1+9)=7),JulSun1+9,""))</f>
        <v>44746</v>
      </c>
      <c r="D30" s="133">
        <f>IF(DAY(JulSun1)=1,IF(AND(YEAR(JulSun1+3)=CalendarYear,MONTH(JulSun1+3)=7),JulSun1+3,""),IF(AND(YEAR(JulSun1+10)=CalendarYear,MONTH(JulSun1+10)=7),JulSun1+10,""))</f>
        <v>44747</v>
      </c>
      <c r="E30" s="133">
        <f>IF(DAY(JulSun1)=1,IF(AND(YEAR(JulSun1+4)=CalendarYear,MONTH(JulSun1+4)=7),JulSun1+4,""),IF(AND(YEAR(JulSun1+11)=CalendarYear,MONTH(JulSun1+11)=7),JulSun1+11,""))</f>
        <v>44748</v>
      </c>
      <c r="F30" s="133">
        <f>IF(DAY(JulSun1)=1,IF(AND(YEAR(JulSun1+5)=CalendarYear,MONTH(JulSun1+5)=7),JulSun1+5,""),IF(AND(YEAR(JulSun1+12)=CalendarYear,MONTH(JulSun1+12)=7),JulSun1+12,""))</f>
        <v>44749</v>
      </c>
      <c r="G30" s="133">
        <f>IF(DAY(JulSun1)=1,IF(AND(YEAR(JulSun1+6)=CalendarYear,MONTH(JulSun1+6)=7),JulSun1+6,""),IF(AND(YEAR(JulSun1+13)=CalendarYear,MONTH(JulSun1+13)=7),JulSun1+13,""))</f>
        <v>44750</v>
      </c>
      <c r="H30" s="138">
        <f>IF(DAY(JulSun1)=1,IF(AND(YEAR(JulSun1+7)=CalendarYear,MONTH(JulSun1+7)=7),JulSun1+7,""),IF(AND(YEAR(JulSun1+14)=CalendarYear,MONTH(JulSun1+14)=7),JulSun1+14,""))</f>
        <v>44751</v>
      </c>
      <c r="I30" s="135">
        <f>IF(DAY(AugSun1)=1,IF(AND(YEAR(AugSun1+1)=CalendarYear,MONTH(AugSun1+1)=8),AugSun1+1,""),IF(AND(YEAR(AugSun1+8)=CalendarYear,MONTH(AugSun1+8)=8),AugSun1+8,""))</f>
        <v>44780</v>
      </c>
      <c r="J30" s="139">
        <f>IF(DAY(AugSun1)=1,IF(AND(YEAR(AugSun1+2)=CalendarYear,MONTH(AugSun1+2)=8),AugSun1+2,""),IF(AND(YEAR(AugSun1+9)=CalendarYear,MONTH(AugSun1+9)=8),AugSun1+9,""))</f>
        <v>44781</v>
      </c>
      <c r="K30" s="133">
        <f>IF(DAY(AugSun1)=1,IF(AND(YEAR(AugSun1+3)=CalendarYear,MONTH(AugSun1+3)=8),AugSun1+3,""),IF(AND(YEAR(AugSun1+10)=CalendarYear,MONTH(AugSun1+10)=8),AugSun1+10,""))</f>
        <v>44782</v>
      </c>
      <c r="L30" s="133">
        <f>IF(DAY(AugSun1)=1,IF(AND(YEAR(AugSun1+4)=CalendarYear,MONTH(AugSun1+4)=8),AugSun1+4,""),IF(AND(YEAR(AugSun1+11)=CalendarYear,MONTH(AugSun1+11)=8),AugSun1+11,""))</f>
        <v>44783</v>
      </c>
      <c r="M30" s="133">
        <f>IF(DAY(AugSun1)=1,IF(AND(YEAR(AugSun1+5)=CalendarYear,MONTH(AugSun1+5)=8),AugSun1+5,""),IF(AND(YEAR(AugSun1+12)=CalendarYear,MONTH(AugSun1+12)=8),AugSun1+12,""))</f>
        <v>44784</v>
      </c>
      <c r="N30" s="133">
        <f>IF(DAY(AugSun1)=1,IF(AND(YEAR(AugSun1+6)=CalendarYear,MONTH(AugSun1+6)=8),AugSun1+6,""),IF(AND(YEAR(AugSun1+13)=CalendarYear,MONTH(AugSun1+13)=8),AugSun1+13,""))</f>
        <v>44785</v>
      </c>
      <c r="O30" s="138">
        <f>IF(DAY(AugSun1)=1,IF(AND(YEAR(AugSun1+7)=CalendarYear,MONTH(AugSun1+7)=8),AugSun1+7,""),IF(AND(YEAR(AugSun1+14)=CalendarYear,MONTH(AugSun1+14)=8),AugSun1+14,""))</f>
        <v>44786</v>
      </c>
      <c r="P30" s="89"/>
    </row>
    <row r="31" spans="1:38" ht="14.25" customHeight="1" x14ac:dyDescent="0.2">
      <c r="B31" s="71">
        <f>IF(DAY(JulSun1)=1,IF(AND(YEAR(JulSun1+8)=CalendarYear,MONTH(JulSun1+8)=7),JulSun1+8,""),IF(AND(YEAR(JulSun1+15)=CalendarYear,MONTH(JulSun1+15)=7),JulSun1+15,""))</f>
        <v>44752</v>
      </c>
      <c r="C31" s="133">
        <f>IF(DAY(JulSun1)=1,IF(AND(YEAR(JulSun1+9)=CalendarYear,MONTH(JulSun1+9)=7),JulSun1+9,""),IF(AND(YEAR(JulSun1+16)=CalendarYear,MONTH(JulSun1+16)=7),JulSun1+16,""))</f>
        <v>44753</v>
      </c>
      <c r="D31" s="133">
        <f>IF(DAY(JulSun1)=1,IF(AND(YEAR(JulSun1+10)=CalendarYear,MONTH(JulSun1+10)=7),JulSun1+10,""),IF(AND(YEAR(JulSun1+17)=CalendarYear,MONTH(JulSun1+17)=7),JulSun1+17,""))</f>
        <v>44754</v>
      </c>
      <c r="E31" s="133">
        <f>IF(DAY(JulSun1)=1,IF(AND(YEAR(JulSun1+11)=CalendarYear,MONTH(JulSun1+11)=7),JulSun1+11,""),IF(AND(YEAR(JulSun1+18)=CalendarYear,MONTH(JulSun1+18)=7),JulSun1+18,""))</f>
        <v>44755</v>
      </c>
      <c r="F31" s="133">
        <f>IF(DAY(JulSun1)=1,IF(AND(YEAR(JulSun1+12)=CalendarYear,MONTH(JulSun1+12)=7),JulSun1+12,""),IF(AND(YEAR(JulSun1+19)=CalendarYear,MONTH(JulSun1+19)=7),JulSun1+19,""))</f>
        <v>44756</v>
      </c>
      <c r="G31" s="133">
        <f>IF(DAY(JulSun1)=1,IF(AND(YEAR(JulSun1+13)=CalendarYear,MONTH(JulSun1+13)=7),JulSun1+13,""),IF(AND(YEAR(JulSun1+20)=CalendarYear,MONTH(JulSun1+20)=7),JulSun1+20,""))</f>
        <v>44757</v>
      </c>
      <c r="H31" s="138">
        <f>IF(DAY(JulSun1)=1,IF(AND(YEAR(JulSun1+14)=CalendarYear,MONTH(JulSun1+14)=7),JulSun1+14,""),IF(AND(YEAR(JulSun1+21)=CalendarYear,MONTH(JulSun1+21)=7),JulSun1+21,""))</f>
        <v>44758</v>
      </c>
      <c r="I31" s="135">
        <f>IF(DAY(AugSun1)=1,IF(AND(YEAR(AugSun1+8)=CalendarYear,MONTH(AugSun1+8)=8),AugSun1+8,""),IF(AND(YEAR(AugSun1+15)=CalendarYear,MONTH(AugSun1+15)=8),AugSun1+15,""))</f>
        <v>44787</v>
      </c>
      <c r="J31" s="121">
        <f>IF(DAY(AugSun1)=1,IF(AND(YEAR(AugSun1+9)=CalendarYear,MONTH(AugSun1+9)=8),AugSun1+9,""),IF(AND(YEAR(AugSun1+16)=CalendarYear,MONTH(AugSun1+16)=8),AugSun1+16,""))</f>
        <v>44788</v>
      </c>
      <c r="K31" s="133">
        <f>IF(DAY(AugSun1)=1,IF(AND(YEAR(AugSun1+10)=CalendarYear,MONTH(AugSun1+10)=8),AugSun1+10,""),IF(AND(YEAR(AugSun1+17)=CalendarYear,MONTH(AugSun1+17)=8),AugSun1+17,""))</f>
        <v>44789</v>
      </c>
      <c r="L31" s="133">
        <f>IF(DAY(AugSun1)=1,IF(AND(YEAR(AugSun1+11)=CalendarYear,MONTH(AugSun1+11)=8),AugSun1+11,""),IF(AND(YEAR(AugSun1+18)=CalendarYear,MONTH(AugSun1+18)=8),AugSun1+18,""))</f>
        <v>44790</v>
      </c>
      <c r="M31" s="133">
        <f>IF(DAY(AugSun1)=1,IF(AND(YEAR(AugSun1+12)=CalendarYear,MONTH(AugSun1+12)=8),AugSun1+12,""),IF(AND(YEAR(AugSun1+19)=CalendarYear,MONTH(AugSun1+19)=8),AugSun1+19,""))</f>
        <v>44791</v>
      </c>
      <c r="N31" s="133">
        <f>IF(DAY(AugSun1)=1,IF(AND(YEAR(AugSun1+13)=CalendarYear,MONTH(AugSun1+13)=8),AugSun1+13,""),IF(AND(YEAR(AugSun1+20)=CalendarYear,MONTH(AugSun1+20)=8),AugSun1+20,""))</f>
        <v>44792</v>
      </c>
      <c r="O31" s="138">
        <f>IF(DAY(AugSun1)=1,IF(AND(YEAR(AugSun1+14)=CalendarYear,MONTH(AugSun1+14)=8),AugSun1+14,""),IF(AND(YEAR(AugSun1+21)=CalendarYear,MONTH(AugSun1+21)=8),AugSun1+21,""))</f>
        <v>44793</v>
      </c>
      <c r="P31" s="89"/>
      <c r="S31" s="10"/>
    </row>
    <row r="32" spans="1:38" ht="14.25" customHeight="1" x14ac:dyDescent="0.2">
      <c r="B32" s="71">
        <f>IF(DAY(JulSun1)=1,IF(AND(YEAR(JulSun1+15)=CalendarYear,MONTH(JulSun1+15)=7),JulSun1+15,""),IF(AND(YEAR(JulSun1+22)=CalendarYear,MONTH(JulSun1+22)=7),JulSun1+22,""))</f>
        <v>44759</v>
      </c>
      <c r="C32" s="121">
        <f>IF(DAY(JulSun1)=1,IF(AND(YEAR(JulSun1+16)=CalendarYear,MONTH(JulSun1+16)=7),JulSun1+16,""),IF(AND(YEAR(JulSun1+23)=CalendarYear,MONTH(JulSun1+23)=7),JulSun1+23,""))</f>
        <v>44760</v>
      </c>
      <c r="D32" s="133">
        <f>IF(DAY(JulSun1)=1,IF(AND(YEAR(JulSun1+17)=CalendarYear,MONTH(JulSun1+17)=7),JulSun1+17,""),IF(AND(YEAR(JulSun1+24)=CalendarYear,MONTH(JulSun1+24)=7),JulSun1+24,""))</f>
        <v>44761</v>
      </c>
      <c r="E32" s="133">
        <f>IF(DAY(JulSun1)=1,IF(AND(YEAR(JulSun1+18)=CalendarYear,MONTH(JulSun1+18)=7),JulSun1+18,""),IF(AND(YEAR(JulSun1+25)=CalendarYear,MONTH(JulSun1+25)=7),JulSun1+25,""))</f>
        <v>44762</v>
      </c>
      <c r="F32" s="133">
        <f>IF(DAY(JulSun1)=1,IF(AND(YEAR(JulSun1+19)=CalendarYear,MONTH(JulSun1+19)=7),JulSun1+19,""),IF(AND(YEAR(JulSun1+26)=CalendarYear,MONTH(JulSun1+26)=7),JulSun1+26,""))</f>
        <v>44763</v>
      </c>
      <c r="G32" s="133">
        <f>IF(DAY(JulSun1)=1,IF(AND(YEAR(JulSun1+20)=CalendarYear,MONTH(JulSun1+20)=7),JulSun1+20,""),IF(AND(YEAR(JulSun1+27)=CalendarYear,MONTH(JulSun1+27)=7),JulSun1+27,""))</f>
        <v>44764</v>
      </c>
      <c r="H32" s="138">
        <f>IF(DAY(JulSun1)=1,IF(AND(YEAR(JulSun1+21)=CalendarYear,MONTH(JulSun1+21)=7),JulSun1+21,""),IF(AND(YEAR(JulSun1+28)=CalendarYear,MONTH(JulSun1+28)=7),JulSun1+28,""))</f>
        <v>44765</v>
      </c>
      <c r="I32" s="135">
        <f>IF(DAY(AugSun1)=1,IF(AND(YEAR(AugSun1+15)=CalendarYear,MONTH(AugSun1+15)=8),AugSun1+15,""),IF(AND(YEAR(AugSun1+22)=CalendarYear,MONTH(AugSun1+22)=8),AugSun1+22,""))</f>
        <v>44794</v>
      </c>
      <c r="J32" s="133">
        <f>IF(DAY(AugSun1)=1,IF(AND(YEAR(AugSun1+16)=CalendarYear,MONTH(AugSun1+16)=8),AugSun1+16,""),IF(AND(YEAR(AugSun1+23)=CalendarYear,MONTH(AugSun1+23)=8),AugSun1+23,""))</f>
        <v>44795</v>
      </c>
      <c r="K32" s="133">
        <f>IF(DAY(AugSun1)=1,IF(AND(YEAR(AugSun1+17)=CalendarYear,MONTH(AugSun1+17)=8),AugSun1+17,""),IF(AND(YEAR(AugSun1+24)=CalendarYear,MONTH(AugSun1+24)=8),AugSun1+24,""))</f>
        <v>44796</v>
      </c>
      <c r="L32" s="133">
        <f>IF(DAY(AugSun1)=1,IF(AND(YEAR(AugSun1+18)=CalendarYear,MONTH(AugSun1+18)=8),AugSun1+18,""),IF(AND(YEAR(AugSun1+25)=CalendarYear,MONTH(AugSun1+25)=8),AugSun1+25,""))</f>
        <v>44797</v>
      </c>
      <c r="M32" s="133">
        <f>IF(DAY(AugSun1)=1,IF(AND(YEAR(AugSun1+19)=CalendarYear,MONTH(AugSun1+19)=8),AugSun1+19,""),IF(AND(YEAR(AugSun1+26)=CalendarYear,MONTH(AugSun1+26)=8),AugSun1+26,""))</f>
        <v>44798</v>
      </c>
      <c r="N32" s="133">
        <f>IF(DAY(AugSun1)=1,IF(AND(YEAR(AugSun1+20)=CalendarYear,MONTH(AugSun1+20)=8),AugSun1+20,""),IF(AND(YEAR(AugSun1+27)=CalendarYear,MONTH(AugSun1+27)=8),AugSun1+27,""))</f>
        <v>44799</v>
      </c>
      <c r="O32" s="138">
        <f>IF(DAY(AugSun1)=1,IF(AND(YEAR(AugSun1+21)=CalendarYear,MONTH(AugSun1+21)=8),AugSun1+21,""),IF(AND(YEAR(AugSun1+28)=CalendarYear,MONTH(AugSun1+28)=8),AugSun1+28,""))</f>
        <v>44800</v>
      </c>
      <c r="P32" s="89"/>
      <c r="S32" s="11"/>
    </row>
    <row r="33" spans="1:19" ht="14.25" customHeight="1" x14ac:dyDescent="0.2">
      <c r="B33" s="71">
        <f>IF(DAY(JulSun1)=1,IF(AND(YEAR(JulSun1+22)=CalendarYear,MONTH(JulSun1+22)=7),JulSun1+22,""),IF(AND(YEAR(JulSun1+29)=CalendarYear,MONTH(JulSun1+29)=7),JulSun1+29,""))</f>
        <v>44766</v>
      </c>
      <c r="C33" s="133">
        <f>IF(DAY(JulSun1)=1,IF(AND(YEAR(JulSun1+23)=CalendarYear,MONTH(JulSun1+23)=7),JulSun1+23,""),IF(AND(YEAR(JulSun1+30)=CalendarYear,MONTH(JulSun1+30)=7),JulSun1+30,""))</f>
        <v>44767</v>
      </c>
      <c r="D33" s="133">
        <f>IF(DAY(JulSun1)=1,IF(AND(YEAR(JulSun1+24)=CalendarYear,MONTH(JulSun1+24)=7),JulSun1+24,""),IF(AND(YEAR(JulSun1+31)=CalendarYear,MONTH(JulSun1+31)=7),JulSun1+31,""))</f>
        <v>44768</v>
      </c>
      <c r="E33" s="133">
        <f>IF(DAY(JulSun1)=1,IF(AND(YEAR(JulSun1+25)=CalendarYear,MONTH(JulSun1+25)=7),JulSun1+25,""),IF(AND(YEAR(JulSun1+32)=CalendarYear,MONTH(JulSun1+32)=7),JulSun1+32,""))</f>
        <v>44769</v>
      </c>
      <c r="F33" s="133">
        <f>IF(DAY(JulSun1)=1,IF(AND(YEAR(JulSun1+26)=CalendarYear,MONTH(JulSun1+26)=7),JulSun1+26,""),IF(AND(YEAR(JulSun1+33)=CalendarYear,MONTH(JulSun1+33)=7),JulSun1+33,""))</f>
        <v>44770</v>
      </c>
      <c r="G33" s="133">
        <f>IF(DAY(JulSun1)=1,IF(AND(YEAR(JulSun1+27)=CalendarYear,MONTH(JulSun1+27)=7),JulSun1+27,""),IF(AND(YEAR(JulSun1+34)=CalendarYear,MONTH(JulSun1+34)=7),JulSun1+34,""))</f>
        <v>44771</v>
      </c>
      <c r="H33" s="138">
        <f>IF(DAY(JulSun1)=1,IF(AND(YEAR(JulSun1+28)=CalendarYear,MONTH(JulSun1+28)=7),JulSun1+28,""),IF(AND(YEAR(JulSun1+35)=CalendarYear,MONTH(JulSun1+35)=7),JulSun1+35,""))</f>
        <v>44772</v>
      </c>
      <c r="I33" s="135">
        <f>IF(DAY(AugSun1)=1,IF(AND(YEAR(AugSun1+22)=CalendarYear,MONTH(AugSun1+22)=8),AugSun1+22,""),IF(AND(YEAR(AugSun1+29)=CalendarYear,MONTH(AugSun1+29)=8),AugSun1+29,""))</f>
        <v>44801</v>
      </c>
      <c r="J33" s="121">
        <f>IF(DAY(AugSun1)=1,IF(AND(YEAR(AugSun1+23)=CalendarYear,MONTH(AugSun1+23)=8),AugSun1+23,""),IF(AND(YEAR(AugSun1+30)=CalendarYear,MONTH(AugSun1+30)=8),AugSun1+30,""))</f>
        <v>44802</v>
      </c>
      <c r="K33" s="133">
        <f>IF(DAY(AugSun1)=1,IF(AND(YEAR(AugSun1+24)=CalendarYear,MONTH(AugSun1+24)=8),AugSun1+24,""),IF(AND(YEAR(AugSun1+31)=CalendarYear,MONTH(AugSun1+31)=8),AugSun1+31,""))</f>
        <v>44803</v>
      </c>
      <c r="L33" s="133">
        <f>IF(DAY(AugSun1)=1,IF(AND(YEAR(AugSun1+25)=CalendarYear,MONTH(AugSun1+25)=8),AugSun1+25,""),IF(AND(YEAR(AugSun1+32)=CalendarYear,MONTH(AugSun1+32)=8),AugSun1+32,""))</f>
        <v>44804</v>
      </c>
      <c r="M33" s="133" t="str">
        <f>IF(DAY(AugSun1)=1,IF(AND(YEAR(AugSun1+26)=CalendarYear,MONTH(AugSun1+26)=8),AugSun1+26,""),IF(AND(YEAR(AugSun1+33)=CalendarYear,MONTH(AugSun1+33)=8),AugSun1+33,""))</f>
        <v/>
      </c>
      <c r="N33" s="133" t="str">
        <f>IF(DAY(AugSun1)=1,IF(AND(YEAR(AugSun1+27)=CalendarYear,MONTH(AugSun1+27)=8),AugSun1+27,""),IF(AND(YEAR(AugSun1+34)=CalendarYear,MONTH(AugSun1+34)=8),AugSun1+34,""))</f>
        <v/>
      </c>
      <c r="O33" s="138" t="str">
        <f>IF(DAY(AugSun1)=1,IF(AND(YEAR(AugSun1+28)=CalendarYear,MONTH(AugSun1+28)=8),AugSun1+28,""),IF(AND(YEAR(AugSun1+35)=CalendarYear,MONTH(AugSun1+35)=8),AugSun1+35,""))</f>
        <v/>
      </c>
      <c r="P33" s="89"/>
      <c r="S33" s="12"/>
    </row>
    <row r="34" spans="1:19" ht="14.25" customHeight="1" x14ac:dyDescent="0.2">
      <c r="A34" s="24" t="s">
        <v>12</v>
      </c>
      <c r="B34" s="140">
        <f>IF(DAY(JulSun1)=1,IF(AND(YEAR(JulSun1+29)=CalendarYear,MONTH(JulSun1+29)=7),JulSun1+29,""),IF(AND(YEAR(JulSun1+36)=CalendarYear,MONTH(JulSun1+36)=7),JulSun1+36,""))</f>
        <v>44773</v>
      </c>
      <c r="C34" s="134" t="str">
        <f>IF(DAY(JulSun1)=1,IF(AND(YEAR(JulSun1+30)=CalendarYear,MONTH(JulSun1+30)=7),JulSun1+30,""),IF(AND(YEAR(JulSun1+37)=CalendarYear,MONTH(JulSun1+37)=7),JulSun1+37,""))</f>
        <v/>
      </c>
      <c r="D34" s="134" t="str">
        <f>IF(DAY(JulSun1)=1,IF(AND(YEAR(JulSun1+31)=CalendarYear,MONTH(JulSun1+31)=7),JulSun1+31,""),IF(AND(YEAR(JulSun1+38)=CalendarYear,MONTH(JulSun1+38)=7),JulSun1+38,""))</f>
        <v/>
      </c>
      <c r="E34" s="134" t="str">
        <f>IF(DAY(JulSun1)=1,IF(AND(YEAR(JulSun1+32)=CalendarYear,MONTH(JulSun1+32)=7),JulSun1+32,""),IF(AND(YEAR(JulSun1+39)=CalendarYear,MONTH(JulSun1+39)=7),JulSun1+39,""))</f>
        <v/>
      </c>
      <c r="F34" s="134" t="str">
        <f>IF(DAY(JulSun1)=1,IF(AND(YEAR(JulSun1+33)=CalendarYear,MONTH(JulSun1+33)=7),JulSun1+33,""),IF(AND(YEAR(JulSun1+40)=CalendarYear,MONTH(JulSun1+40)=7),JulSun1+40,""))</f>
        <v/>
      </c>
      <c r="G34" s="134" t="str">
        <f>IF(DAY(JulSun1)=1,IF(AND(YEAR(JulSun1+34)=CalendarYear,MONTH(JulSun1+34)=7),JulSun1+34,""),IF(AND(YEAR(JulSun1+41)=CalendarYear,MONTH(JulSun1+41)=7),JulSun1+41,""))</f>
        <v/>
      </c>
      <c r="H34" s="141" t="str">
        <f>IF(DAY(JulSun1)=1,IF(AND(YEAR(JulSun1+35)=CalendarYear,MONTH(JulSun1+35)=7),JulSun1+35,""),IF(AND(YEAR(JulSun1+42)=CalendarYear,MONTH(JulSun1+42)=7),JulSun1+42,""))</f>
        <v/>
      </c>
      <c r="I34" s="46" t="str">
        <f>IF(DAY(AugSun1)=1,IF(AND(YEAR(AugSun1+29)=CalendarYear,MONTH(AugSun1+29)=8),AugSun1+29,""),IF(AND(YEAR(AugSun1+36)=CalendarYear,MONTH(AugSun1+36)=8),AugSun1+36,""))</f>
        <v/>
      </c>
      <c r="J34" s="134" t="str">
        <f>IF(DAY(AugSun1)=1,IF(AND(YEAR(AugSun1+30)=CalendarYear,MONTH(AugSun1+30)=8),AugSun1+30,""),IF(AND(YEAR(AugSun1+37)=CalendarYear,MONTH(AugSun1+37)=8),AugSun1+37,""))</f>
        <v/>
      </c>
      <c r="K34" s="134" t="str">
        <f>IF(DAY(AugSun1)=1,IF(AND(YEAR(AugSun1+31)=CalendarYear,MONTH(AugSun1+31)=8),AugSun1+31,""),IF(AND(YEAR(AugSun1+38)=CalendarYear,MONTH(AugSun1+38)=8),AugSun1+38,""))</f>
        <v/>
      </c>
      <c r="L34" s="134" t="str">
        <f>IF(DAY(AugSun1)=1,IF(AND(YEAR(AugSun1+32)=CalendarYear,MONTH(AugSun1+32)=8),AugSun1+32,""),IF(AND(YEAR(AugSun1+39)=CalendarYear,MONTH(AugSun1+39)=8),AugSun1+39,""))</f>
        <v/>
      </c>
      <c r="M34" s="134" t="str">
        <f>IF(DAY(AugSun1)=1,IF(AND(YEAR(AugSun1+33)=CalendarYear,MONTH(AugSun1+33)=8),AugSun1+33,""),IF(AND(YEAR(AugSun1+40)=CalendarYear,MONTH(AugSun1+40)=8),AugSun1+40,""))</f>
        <v/>
      </c>
      <c r="N34" s="134" t="str">
        <f>IF(DAY(AugSun1)=1,IF(AND(YEAR(AugSun1+34)=CalendarYear,MONTH(AugSun1+34)=8),AugSun1+34,""),IF(AND(YEAR(AugSun1+41)=CalendarYear,MONTH(AugSun1+41)=8),AugSun1+41,""))</f>
        <v/>
      </c>
      <c r="O34" s="141" t="str">
        <f>IF(DAY(AugSun1)=1,IF(AND(YEAR(AugSun1+35)=CalendarYear,MONTH(AugSun1+35)=8),AugSun1+35,""),IF(AND(YEAR(AugSun1+42)=CalendarYear,MONTH(AugSun1+42)=8),AugSun1+42,""))</f>
        <v/>
      </c>
      <c r="P34" s="89"/>
    </row>
    <row r="35" spans="1:19" ht="14.25" customHeight="1" x14ac:dyDescent="0.2">
      <c r="A35" s="24" t="s">
        <v>21</v>
      </c>
      <c r="B35" s="183" t="s">
        <v>34</v>
      </c>
      <c r="C35" s="170"/>
      <c r="D35" s="170"/>
      <c r="E35" s="170"/>
      <c r="F35" s="170"/>
      <c r="G35" s="170"/>
      <c r="H35" s="171"/>
      <c r="I35" s="183" t="s">
        <v>35</v>
      </c>
      <c r="J35" s="170"/>
      <c r="K35" s="170"/>
      <c r="L35" s="170"/>
      <c r="M35" s="170"/>
      <c r="N35" s="170"/>
      <c r="O35" s="171"/>
      <c r="P35" s="89"/>
    </row>
    <row r="36" spans="1:19" ht="14.25" customHeight="1" x14ac:dyDescent="0.2">
      <c r="B36" s="70" t="s">
        <v>0</v>
      </c>
      <c r="C36" s="142" t="s">
        <v>51</v>
      </c>
      <c r="D36" s="142" t="s">
        <v>52</v>
      </c>
      <c r="E36" s="142" t="s">
        <v>53</v>
      </c>
      <c r="F36" s="142" t="s">
        <v>54</v>
      </c>
      <c r="G36" s="142" t="s">
        <v>55</v>
      </c>
      <c r="H36" s="34" t="s">
        <v>56</v>
      </c>
      <c r="I36" s="143" t="s">
        <v>0</v>
      </c>
      <c r="J36" s="142" t="s">
        <v>51</v>
      </c>
      <c r="K36" s="142" t="s">
        <v>52</v>
      </c>
      <c r="L36" s="142" t="s">
        <v>53</v>
      </c>
      <c r="M36" s="142" t="s">
        <v>54</v>
      </c>
      <c r="N36" s="142" t="s">
        <v>55</v>
      </c>
      <c r="O36" s="34" t="s">
        <v>56</v>
      </c>
      <c r="P36" s="89"/>
    </row>
    <row r="37" spans="1:19" ht="14.25" customHeight="1" x14ac:dyDescent="0.2">
      <c r="B37" s="71" t="str">
        <f>IF(DAY(Vogar)=1,"",IF(AND(YEAR(Vogar+1)=CalendarYear,MONTH(Vogar+1)=9),Vogar+1,""))</f>
        <v/>
      </c>
      <c r="C37" s="133" t="str">
        <f>IF(DAY(Vogar)=1,"",IF(AND(YEAR(Vogar+2)=CalendarYear,MONTH(Vogar+2)=9),Vogar+2,""))</f>
        <v/>
      </c>
      <c r="D37" s="133" t="str">
        <f>IF(DAY(Vogar)=1,"",IF(AND(YEAR(Vogar+3)=CalendarYear,MONTH(Vogar+3)=9),Vogar+3,""))</f>
        <v/>
      </c>
      <c r="E37" s="133" t="str">
        <f>IF(DAY(Vogar)=1,"",IF(AND(YEAR(Vogar+4)=CalendarYear,MONTH(Vogar+4)=9),Vogar+4,""))</f>
        <v/>
      </c>
      <c r="F37" s="133">
        <f>IF(DAY(Vogar)=1,"",IF(AND(YEAR(Vogar+5)=CalendarYear,MONTH(Vogar+5)=9),Vogar+5,""))</f>
        <v>44805</v>
      </c>
      <c r="G37" s="133">
        <f>IF(DAY(Vogar)=1,"",IF(AND(YEAR(Vogar+6)=CalendarYear,MONTH(Vogar+6)=9),Vogar+6,""))</f>
        <v>44806</v>
      </c>
      <c r="H37" s="138">
        <f>IF(DAY(Vogar)=1,IF(AND(YEAR(Vogar)=CalendarYear,MONTH(Vogar)=9),Vogar,""),IF(AND(YEAR(Vogar+7)=CalendarYear,MONTH(Vogar+7)=9),Vogar+7,""))</f>
        <v>44807</v>
      </c>
      <c r="I37" s="135" t="str">
        <f>IF(DAY(OctSun1)=1,"",IF(AND(YEAR(OctSun1+1)=CalendarYear,MONTH(OctSun1+1)=10),OctSun1+1,""))</f>
        <v/>
      </c>
      <c r="J37" s="133" t="str">
        <f>IF(DAY(OctSun1)=1,"",IF(AND(YEAR(OctSun1+2)=CalendarYear,MONTH(OctSun1+2)=10),OctSun1+2,""))</f>
        <v/>
      </c>
      <c r="K37" s="133" t="str">
        <f>IF(DAY(OctSun1)=1,"",IF(AND(YEAR(OctSun1+3)=CalendarYear,MONTH(OctSun1+3)=10),OctSun1+3,""))</f>
        <v/>
      </c>
      <c r="L37" s="133" t="str">
        <f>IF(DAY(OctSun1)=1,"",IF(AND(YEAR(OctSun1+4)=CalendarYear,MONTH(OctSun1+4)=10),OctSun1+4,""))</f>
        <v/>
      </c>
      <c r="M37" s="133" t="str">
        <f>IF(DAY(OctSun1)=1,"",IF(AND(YEAR(OctSun1+5)=CalendarYear,MONTH(OctSun1+5)=10),OctSun1+5,""))</f>
        <v/>
      </c>
      <c r="N37" s="133" t="str">
        <f>IF(DAY(OctSun1)=1,"",IF(AND(YEAR(OctSun1+6)=CalendarYear,MONTH(OctSun1+6)=10),OctSun1+6,""))</f>
        <v/>
      </c>
      <c r="O37" s="138">
        <f>IF(DAY(OctSun1)=1,IF(AND(YEAR(OctSun1)=CalendarYear,MONTH(OctSun1)=10),OctSun1,""),IF(AND(YEAR(OctSun1+7)=CalendarYear,MONTH(OctSun1+7)=10),OctSun1+7,""))</f>
        <v>44835</v>
      </c>
      <c r="P37" s="89"/>
    </row>
    <row r="38" spans="1:19" ht="14.25" customHeight="1" x14ac:dyDescent="0.2">
      <c r="B38" s="71">
        <f>IF(DAY(Vogar)=1,IF(AND(YEAR(Vogar+1)=CalendarYear,MONTH(Vogar+1)=9),Vogar+1,""),IF(AND(YEAR(Vogar+8)=CalendarYear,MONTH(Vogar+8)=9),Vogar+8,""))</f>
        <v>44808</v>
      </c>
      <c r="C38" s="133">
        <f>IF(DAY(Vogar)=1,IF(AND(YEAR(Vogar+2)=CalendarYear,MONTH(Vogar+2)=9),Vogar+2,""),IF(AND(YEAR(Vogar+9)=CalendarYear,MONTH(Vogar+9)=9),Vogar+9,""))</f>
        <v>44809</v>
      </c>
      <c r="D38" s="133">
        <f>IF(DAY(Vogar)=1,IF(AND(YEAR(Vogar+3)=CalendarYear,MONTH(Vogar+3)=9),Vogar+3,""),IF(AND(YEAR(Vogar+10)=CalendarYear,MONTH(Vogar+10)=9),Vogar+10,""))</f>
        <v>44810</v>
      </c>
      <c r="E38" s="133">
        <f>IF(DAY(Vogar)=1,IF(AND(YEAR(Vogar+4)=CalendarYear,MONTH(Vogar+4)=9),Vogar+4,""),IF(AND(YEAR(Vogar+11)=CalendarYear,MONTH(Vogar+11)=9),Vogar+11,""))</f>
        <v>44811</v>
      </c>
      <c r="F38" s="133">
        <f>IF(DAY(Vogar)=1,IF(AND(YEAR(Vogar+5)=CalendarYear,MONTH(Vogar+5)=9),Vogar+5,""),IF(AND(YEAR(Vogar+12)=CalendarYear,MONTH(Vogar+12)=9),Vogar+12,""))</f>
        <v>44812</v>
      </c>
      <c r="G38" s="133">
        <f>IF(DAY(Vogar)=1,IF(AND(YEAR(Vogar+6)=CalendarYear,MONTH(Vogar+6)=9),Vogar+6,""),IF(AND(YEAR(Vogar+13)=CalendarYear,MONTH(Vogar+13)=9),Vogar+13,""))</f>
        <v>44813</v>
      </c>
      <c r="H38" s="138">
        <f>IF(DAY(Vogar)=1,IF(AND(YEAR(Vogar+7)=CalendarYear,MONTH(Vogar+7)=9),Vogar+7,""),IF(AND(YEAR(Vogar+14)=CalendarYear,MONTH(Vogar+14)=9),Vogar+14,""))</f>
        <v>44814</v>
      </c>
      <c r="I38" s="135">
        <f>IF(DAY(OctSun1)=1,IF(AND(YEAR(OctSun1+1)=CalendarYear,MONTH(OctSun1+1)=10),OctSun1+1,""),IF(AND(YEAR(OctSun1+8)=CalendarYear,MONTH(OctSun1+8)=10),OctSun1+8,""))</f>
        <v>44836</v>
      </c>
      <c r="J38" s="133">
        <f>IF(DAY(OctSun1)=1,IF(AND(YEAR(OctSun1+2)=CalendarYear,MONTH(OctSun1+2)=10),OctSun1+2,""),IF(AND(YEAR(OctSun1+9)=CalendarYear,MONTH(OctSun1+9)=10),OctSun1+9,""))</f>
        <v>44837</v>
      </c>
      <c r="K38" s="133">
        <f>IF(DAY(OctSun1)=1,IF(AND(YEAR(OctSun1+3)=CalendarYear,MONTH(OctSun1+3)=10),OctSun1+3,""),IF(AND(YEAR(OctSun1+10)=CalendarYear,MONTH(OctSun1+10)=10),OctSun1+10,""))</f>
        <v>44838</v>
      </c>
      <c r="L38" s="133">
        <f>IF(DAY(OctSun1)=1,IF(AND(YEAR(OctSun1+4)=CalendarYear,MONTH(OctSun1+4)=10),OctSun1+4,""),IF(AND(YEAR(OctSun1+11)=CalendarYear,MONTH(OctSun1+11)=10),OctSun1+11,""))</f>
        <v>44839</v>
      </c>
      <c r="M38" s="133">
        <f>IF(DAY(OctSun1)=1,IF(AND(YEAR(OctSun1+5)=CalendarYear,MONTH(OctSun1+5)=10),OctSun1+5,""),IF(AND(YEAR(OctSun1+12)=CalendarYear,MONTH(OctSun1+12)=10),OctSun1+12,""))</f>
        <v>44840</v>
      </c>
      <c r="N38" s="133">
        <f>IF(DAY(OctSun1)=1,IF(AND(YEAR(OctSun1+6)=CalendarYear,MONTH(OctSun1+6)=10),OctSun1+6,""),IF(AND(YEAR(OctSun1+13)=CalendarYear,MONTH(OctSun1+13)=10),OctSun1+13,""))</f>
        <v>44841</v>
      </c>
      <c r="O38" s="138">
        <f>IF(DAY(OctSun1)=1,IF(AND(YEAR(OctSun1+7)=CalendarYear,MONTH(OctSun1+7)=10),OctSun1+7,""),IF(AND(YEAR(OctSun1+14)=CalendarYear,MONTH(OctSun1+14)=10),OctSun1+14,""))</f>
        <v>44842</v>
      </c>
      <c r="P38" s="89"/>
      <c r="S38" s="59"/>
    </row>
    <row r="39" spans="1:19" ht="14.25" customHeight="1" x14ac:dyDescent="0.2">
      <c r="A39" s="24" t="s">
        <v>13</v>
      </c>
      <c r="B39" s="71">
        <f>IF(DAY(Vogar)=1,IF(AND(YEAR(Vogar+8)=CalendarYear,MONTH(Vogar+8)=9),Vogar+8,""),IF(AND(YEAR(Vogar+15)=CalendarYear,MONTH(Vogar+15)=9),Vogar+15,""))</f>
        <v>44815</v>
      </c>
      <c r="C39" s="121">
        <f>IF(DAY(Vogar)=1,IF(AND(YEAR(Vogar+9)=CalendarYear,MONTH(Vogar+9)=9),Vogar+9,""),IF(AND(YEAR(Vogar+16)=CalendarYear,MONTH(Vogar+16)=9),Vogar+16,""))</f>
        <v>44816</v>
      </c>
      <c r="D39" s="133">
        <f>IF(DAY(Vogar)=1,IF(AND(YEAR(Vogar+10)=CalendarYear,MONTH(Vogar+10)=9),Vogar+10,""),IF(AND(YEAR(Vogar+17)=CalendarYear,MONTH(Vogar+17)=9),Vogar+17,""))</f>
        <v>44817</v>
      </c>
      <c r="E39" s="133">
        <f>IF(DAY(Vogar)=1,IF(AND(YEAR(Vogar+11)=CalendarYear,MONTH(Vogar+11)=9),Vogar+11,""),IF(AND(YEAR(Vogar+18)=CalendarYear,MONTH(Vogar+18)=9),Vogar+18,""))</f>
        <v>44818</v>
      </c>
      <c r="F39" s="133">
        <f>IF(DAY(Vogar)=1,IF(AND(YEAR(Vogar+12)=CalendarYear,MONTH(Vogar+12)=9),Vogar+12,""),IF(AND(YEAR(Vogar+19)=CalendarYear,MONTH(Vogar+19)=9),Vogar+19,""))</f>
        <v>44819</v>
      </c>
      <c r="G39" s="133">
        <f>IF(DAY(Vogar)=1,IF(AND(YEAR(Vogar+13)=CalendarYear,MONTH(Vogar+13)=9),Vogar+13,""),IF(AND(YEAR(Vogar+20)=CalendarYear,MONTH(Vogar+20)=9),Vogar+20,""))</f>
        <v>44820</v>
      </c>
      <c r="H39" s="138">
        <f>IF(DAY(Vogar)=1,IF(AND(YEAR(Vogar+14)=CalendarYear,MONTH(Vogar+14)=9),Vogar+14,""),IF(AND(YEAR(Vogar+21)=CalendarYear,MONTH(Vogar+21)=9),Vogar+21,""))</f>
        <v>44821</v>
      </c>
      <c r="I39" s="135">
        <f>IF(DAY(OctSun1)=1,IF(AND(YEAR(OctSun1+8)=CalendarYear,MONTH(OctSun1+8)=10),OctSun1+8,""),IF(AND(YEAR(OctSun1+15)=CalendarYear,MONTH(OctSun1+15)=10),OctSun1+15,""))</f>
        <v>44843</v>
      </c>
      <c r="J39" s="121">
        <f>IF(DAY(OctSun1)=1,IF(AND(YEAR(OctSun1+9)=CalendarYear,MONTH(OctSun1+9)=10),OctSun1+9,""),IF(AND(YEAR(OctSun1+16)=CalendarYear,MONTH(OctSun1+16)=10),OctSun1+16,""))</f>
        <v>44844</v>
      </c>
      <c r="K39" s="133">
        <f>IF(DAY(OctSun1)=1,IF(AND(YEAR(OctSun1+10)=CalendarYear,MONTH(OctSun1+10)=10),OctSun1+10,""),IF(AND(YEAR(OctSun1+17)=CalendarYear,MONTH(OctSun1+17)=10),OctSun1+17,""))</f>
        <v>44845</v>
      </c>
      <c r="L39" s="133">
        <f>IF(DAY(OctSun1)=1,IF(AND(YEAR(OctSun1+11)=CalendarYear,MONTH(OctSun1+11)=10),OctSun1+11,""),IF(AND(YEAR(OctSun1+18)=CalendarYear,MONTH(OctSun1+18)=10),OctSun1+18,""))</f>
        <v>44846</v>
      </c>
      <c r="M39" s="133">
        <f>IF(DAY(OctSun1)=1,IF(AND(YEAR(OctSun1+12)=CalendarYear,MONTH(OctSun1+12)=10),OctSun1+12,""),IF(AND(YEAR(OctSun1+19)=CalendarYear,MONTH(OctSun1+19)=10),OctSun1+19,""))</f>
        <v>44847</v>
      </c>
      <c r="N39" s="133">
        <f>IF(DAY(OctSun1)=1,IF(AND(YEAR(OctSun1+13)=CalendarYear,MONTH(OctSun1+13)=10),OctSun1+13,""),IF(AND(YEAR(OctSun1+20)=CalendarYear,MONTH(OctSun1+20)=10),OctSun1+20,""))</f>
        <v>44848</v>
      </c>
      <c r="O39" s="138">
        <f>IF(DAY(OctSun1)=1,IF(AND(YEAR(OctSun1+14)=CalendarYear,MONTH(OctSun1+14)=10),OctSun1+14,""),IF(AND(YEAR(OctSun1+21)=CalendarYear,MONTH(OctSun1+21)=10),OctSun1+21,""))</f>
        <v>44849</v>
      </c>
      <c r="P39" s="89"/>
      <c r="S39" s="58"/>
    </row>
    <row r="40" spans="1:19" ht="14.25" customHeight="1" x14ac:dyDescent="0.2">
      <c r="A40" s="24" t="s">
        <v>14</v>
      </c>
      <c r="B40" s="71">
        <f>IF(DAY(Vogar)=1,IF(AND(YEAR(Vogar+15)=CalendarYear,MONTH(Vogar+15)=9),Vogar+15,""),IF(AND(YEAR(Vogar+22)=CalendarYear,MONTH(Vogar+22)=9),Vogar+22,""))</f>
        <v>44822</v>
      </c>
      <c r="C40" s="133">
        <f>IF(DAY(Vogar)=1,IF(AND(YEAR(Vogar+16)=CalendarYear,MONTH(Vogar+16)=9),Vogar+16,""),IF(AND(YEAR(Vogar+23)=CalendarYear,MONTH(Vogar+23)=9),Vogar+23,""))</f>
        <v>44823</v>
      </c>
      <c r="D40" s="133">
        <f>IF(DAY(Vogar)=1,IF(AND(YEAR(Vogar+17)=CalendarYear,MONTH(Vogar+17)=9),Vogar+17,""),IF(AND(YEAR(Vogar+24)=CalendarYear,MONTH(Vogar+24)=9),Vogar+24,""))</f>
        <v>44824</v>
      </c>
      <c r="E40" s="133">
        <f>IF(DAY(Vogar)=1,IF(AND(YEAR(Vogar+18)=CalendarYear,MONTH(Vogar+18)=9),Vogar+18,""),IF(AND(YEAR(Vogar+25)=CalendarYear,MONTH(Vogar+25)=9),Vogar+25,""))</f>
        <v>44825</v>
      </c>
      <c r="F40" s="133">
        <f>IF(DAY(Vogar)=1,IF(AND(YEAR(Vogar+19)=CalendarYear,MONTH(Vogar+19)=9),Vogar+19,""),IF(AND(YEAR(Vogar+26)=CalendarYear,MONTH(Vogar+26)=9),Vogar+26,""))</f>
        <v>44826</v>
      </c>
      <c r="G40" s="133">
        <f>IF(DAY(Vogar)=1,IF(AND(YEAR(Vogar+20)=CalendarYear,MONTH(Vogar+20)=9),Vogar+20,""),IF(AND(YEAR(Vogar+27)=CalendarYear,MONTH(Vogar+27)=9),Vogar+27,""))</f>
        <v>44827</v>
      </c>
      <c r="H40" s="138">
        <f>IF(DAY(Vogar)=1,IF(AND(YEAR(Vogar+21)=CalendarYear,MONTH(Vogar+21)=9),Vogar+21,""),IF(AND(YEAR(Vogar+28)=CalendarYear,MONTH(Vogar+28)=9),Vogar+28,""))</f>
        <v>44828</v>
      </c>
      <c r="I40" s="135">
        <f>IF(DAY(OctSun1)=1,IF(AND(YEAR(OctSun1+15)=CalendarYear,MONTH(OctSun1+15)=10),OctSun1+15,""),IF(AND(YEAR(OctSun1+22)=CalendarYear,MONTH(OctSun1+22)=10),OctSun1+22,""))</f>
        <v>44850</v>
      </c>
      <c r="J40" s="133">
        <f>IF(DAY(OctSun1)=1,IF(AND(YEAR(OctSun1+16)=CalendarYear,MONTH(OctSun1+16)=10),OctSun1+16,""),IF(AND(YEAR(OctSun1+23)=CalendarYear,MONTH(OctSun1+23)=10),OctSun1+23,""))</f>
        <v>44851</v>
      </c>
      <c r="K40" s="133">
        <f>IF(DAY(OctSun1)=1,IF(AND(YEAR(OctSun1+17)=CalendarYear,MONTH(OctSun1+17)=10),OctSun1+17,""),IF(AND(YEAR(OctSun1+24)=CalendarYear,MONTH(OctSun1+24)=10),OctSun1+24,""))</f>
        <v>44852</v>
      </c>
      <c r="L40" s="133">
        <f>IF(DAY(OctSun1)=1,IF(AND(YEAR(OctSun1+18)=CalendarYear,MONTH(OctSun1+18)=10),OctSun1+18,""),IF(AND(YEAR(OctSun1+25)=CalendarYear,MONTH(OctSun1+25)=10),OctSun1+25,""))</f>
        <v>44853</v>
      </c>
      <c r="M40" s="133">
        <f>IF(DAY(OctSun1)=1,IF(AND(YEAR(OctSun1+19)=CalendarYear,MONTH(OctSun1+19)=10),OctSun1+19,""),IF(AND(YEAR(OctSun1+26)=CalendarYear,MONTH(OctSun1+26)=10),OctSun1+26,""))</f>
        <v>44854</v>
      </c>
      <c r="N40" s="133">
        <f>IF(DAY(OctSun1)=1,IF(AND(YEAR(OctSun1+20)=CalendarYear,MONTH(OctSun1+20)=10),OctSun1+20,""),IF(AND(YEAR(OctSun1+27)=CalendarYear,MONTH(OctSun1+27)=10),OctSun1+27,""))</f>
        <v>44855</v>
      </c>
      <c r="O40" s="138">
        <f>IF(DAY(OctSun1)=1,IF(AND(YEAR(OctSun1+21)=CalendarYear,MONTH(OctSun1+21)=10),OctSun1+21,""),IF(AND(YEAR(OctSun1+28)=CalendarYear,MONTH(OctSun1+28)=10),OctSun1+28,""))</f>
        <v>44856</v>
      </c>
      <c r="P40" s="89"/>
      <c r="S40" s="16"/>
    </row>
    <row r="41" spans="1:19" ht="14.25" customHeight="1" x14ac:dyDescent="0.2">
      <c r="A41" s="24"/>
      <c r="B41" s="71">
        <f>IF(DAY(Vogar)=1,IF(AND(YEAR(Vogar+22)=CalendarYear,MONTH(Vogar+22)=9),Vogar+22,""),IF(AND(YEAR(Vogar+29)=CalendarYear,MONTH(Vogar+29)=9),Vogar+29,""))</f>
        <v>44829</v>
      </c>
      <c r="C41" s="121">
        <f>IF(DAY(Vogar)=1,IF(AND(YEAR(Vogar+23)=CalendarYear,MONTH(Vogar+23)=9),Vogar+23,""),IF(AND(YEAR(Vogar+30)=CalendarYear,MONTH(Vogar+30)=9),Vogar+30,""))</f>
        <v>44830</v>
      </c>
      <c r="D41" s="133">
        <f>IF(DAY(Vogar)=1,IF(AND(YEAR(Vogar+24)=CalendarYear,MONTH(Vogar+24)=9),Vogar+24,""),IF(AND(YEAR(Vogar+31)=CalendarYear,MONTH(Vogar+31)=9),Vogar+31,""))</f>
        <v>44831</v>
      </c>
      <c r="E41" s="133">
        <f>IF(DAY(Vogar)=1,IF(AND(YEAR(Vogar+25)=CalendarYear,MONTH(Vogar+25)=9),Vogar+25,""),IF(AND(YEAR(Vogar+32)=CalendarYear,MONTH(Vogar+32)=9),Vogar+32,""))</f>
        <v>44832</v>
      </c>
      <c r="F41" s="133">
        <f>IF(DAY(Vogar)=1,IF(AND(YEAR(Vogar+26)=CalendarYear,MONTH(Vogar+26)=9),Vogar+26,""),IF(AND(YEAR(Vogar+33)=CalendarYear,MONTH(Vogar+33)=9),Vogar+33,""))</f>
        <v>44833</v>
      </c>
      <c r="G41" s="133">
        <f>IF(DAY(Vogar)=1,IF(AND(YEAR(Vogar+27)=CalendarYear,MONTH(Vogar+27)=9),Vogar+27,""),IF(AND(YEAR(Vogar+34)=CalendarYear,MONTH(Vogar+34)=9),Vogar+34,""))</f>
        <v>44834</v>
      </c>
      <c r="H41" s="138" t="str">
        <f>IF(DAY(Vogar)=1,IF(AND(YEAR(Vogar+28)=CalendarYear,MONTH(Vogar+28)=9),Vogar+28,""),IF(AND(YEAR(Vogar+35)=CalendarYear,MONTH(Vogar+35)=9),Vogar+35,""))</f>
        <v/>
      </c>
      <c r="I41" s="135">
        <f>IF(DAY(OctSun1)=1,IF(AND(YEAR(OctSun1+22)=CalendarYear,MONTH(OctSun1+22)=10),OctSun1+22,""),IF(AND(YEAR(OctSun1+29)=CalendarYear,MONTH(OctSun1+29)=10),OctSun1+29,""))</f>
        <v>44857</v>
      </c>
      <c r="J41" s="121">
        <f>IF(DAY(OctSun1)=1,IF(AND(YEAR(OctSun1+23)=CalendarYear,MONTH(OctSun1+23)=10),OctSun1+23,""),IF(AND(YEAR(OctSun1+30)=CalendarYear,MONTH(OctSun1+30)=10),OctSun1+30,""))</f>
        <v>44858</v>
      </c>
      <c r="K41" s="133">
        <f>IF(DAY(OctSun1)=1,IF(AND(YEAR(OctSun1+24)=CalendarYear,MONTH(OctSun1+24)=10),OctSun1+24,""),IF(AND(YEAR(OctSun1+31)=CalendarYear,MONTH(OctSun1+31)=10),OctSun1+31,""))</f>
        <v>44859</v>
      </c>
      <c r="L41" s="133">
        <f>IF(DAY(OctSun1)=1,IF(AND(YEAR(OctSun1+25)=CalendarYear,MONTH(OctSun1+25)=10),OctSun1+25,""),IF(AND(YEAR(OctSun1+32)=CalendarYear,MONTH(OctSun1+32)=10),OctSun1+32,""))</f>
        <v>44860</v>
      </c>
      <c r="M41" s="133">
        <f>IF(DAY(OctSun1)=1,IF(AND(YEAR(OctSun1+26)=CalendarYear,MONTH(OctSun1+26)=10),OctSun1+26,""),IF(AND(YEAR(OctSun1+33)=CalendarYear,MONTH(OctSun1+33)=10),OctSun1+33,""))</f>
        <v>44861</v>
      </c>
      <c r="N41" s="133">
        <f>IF(DAY(OctSun1)=1,IF(AND(YEAR(OctSun1+27)=CalendarYear,MONTH(OctSun1+27)=10),OctSun1+27,""),IF(AND(YEAR(OctSun1+34)=CalendarYear,MONTH(OctSun1+34)=10),OctSun1+34,""))</f>
        <v>44862</v>
      </c>
      <c r="O41" s="138">
        <f>IF(DAY(OctSun1)=1,IF(AND(YEAR(OctSun1+28)=CalendarYear,MONTH(OctSun1+28)=10),OctSun1+28,""),IF(AND(YEAR(OctSun1+35)=CalendarYear,MONTH(OctSun1+35)=10),OctSun1+35,""))</f>
        <v>44863</v>
      </c>
      <c r="P41" s="89"/>
      <c r="S41" s="16"/>
    </row>
    <row r="42" spans="1:19" ht="14.25" customHeight="1" x14ac:dyDescent="0.2">
      <c r="A42" s="24" t="s">
        <v>15</v>
      </c>
      <c r="B42" s="140" t="str">
        <f>IF(DAY(Vogar)=1,IF(AND(YEAR(Vogar+29)=CalendarYear,MONTH(Vogar+29)=9),Vogar+29,""),IF(AND(YEAR(Vogar+36)=CalendarYear,MONTH(Vogar+36)=9),Vogar+36,""))</f>
        <v/>
      </c>
      <c r="C42" s="134" t="str">
        <f>IF(DAY(Vogar)=1,IF(AND(YEAR(Vogar+30)=CalendarYear,MONTH(Vogar+30)=9),Vogar+30,""),IF(AND(YEAR(Vogar+37)=CalendarYear,MONTH(Vogar+37)=9),Vogar+37,""))</f>
        <v/>
      </c>
      <c r="D42" s="134" t="str">
        <f>IF(DAY(Vogar)=1,IF(AND(YEAR(Vogar+31)=CalendarYear,MONTH(Vogar+31)=9),Vogar+31,""),IF(AND(YEAR(Vogar+38)=CalendarYear,MONTH(Vogar+38)=9),Vogar+38,""))</f>
        <v/>
      </c>
      <c r="E42" s="134" t="str">
        <f>IF(DAY(Vogar)=1,IF(AND(YEAR(Vogar+32)=CalendarYear,MONTH(Vogar+32)=9),Vogar+32,""),IF(AND(YEAR(Vogar+39)=CalendarYear,MONTH(Vogar+39)=9),Vogar+39,""))</f>
        <v/>
      </c>
      <c r="F42" s="134" t="str">
        <f>IF(DAY(Vogar)=1,IF(AND(YEAR(Vogar+33)=CalendarYear,MONTH(Vogar+33)=9),Vogar+33,""),IF(AND(YEAR(Vogar+40)=CalendarYear,MONTH(Vogar+40)=9),Vogar+40,""))</f>
        <v/>
      </c>
      <c r="G42" s="134" t="str">
        <f>IF(DAY(Vogar)=1,IF(AND(YEAR(Vogar+34)=CalendarYear,MONTH(Vogar+34)=9),Vogar+34,""),IF(AND(YEAR(Vogar+41)=CalendarYear,MONTH(Vogar+41)=9),Vogar+41,""))</f>
        <v/>
      </c>
      <c r="H42" s="141" t="str">
        <f>IF(DAY(Vogar)=1,IF(AND(YEAR(Vogar+35)=CalendarYear,MONTH(Vogar+35)=9),Vogar+35,""),IF(AND(YEAR(Vogar+42)=CalendarYear,MONTH(Vogar+42)=9),Vogar+42,""))</f>
        <v/>
      </c>
      <c r="I42" s="134">
        <f>IF(DAY(OctSun1)=1,IF(AND(YEAR(OctSun1+29)=CalendarYear,MONTH(OctSun1+29)=10),OctSun1+29,""),IF(AND(YEAR(OctSun1+36)=CalendarYear,MONTH(OctSun1+36)=10),OctSun1+36,""))</f>
        <v>44864</v>
      </c>
      <c r="J42" s="134">
        <f>IF(DAY(OctSun1)=1,IF(AND(YEAR(OctSun1+30)=CalendarYear,MONTH(OctSun1+30)=10),OctSun1+30,""),IF(AND(YEAR(OctSun1+37)=CalendarYear,MONTH(OctSun1+37)=10),OctSun1+37,""))</f>
        <v>44865</v>
      </c>
      <c r="K42" s="134" t="str">
        <f>IF(DAY(OctSun1)=1,IF(AND(YEAR(OctSun1+31)=CalendarYear,MONTH(OctSun1+31)=10),OctSun1+31,""),IF(AND(YEAR(OctSun1+38)=CalendarYear,MONTH(OctSun1+38)=10),OctSun1+38,""))</f>
        <v/>
      </c>
      <c r="L42" s="134" t="str">
        <f>IF(DAY(OctSun1)=1,IF(AND(YEAR(OctSun1+32)=CalendarYear,MONTH(OctSun1+32)=10),OctSun1+32,""),IF(AND(YEAR(OctSun1+39)=CalendarYear,MONTH(OctSun1+39)=10),OctSun1+39,""))</f>
        <v/>
      </c>
      <c r="M42" s="134" t="str">
        <f>IF(DAY(OctSun1)=1,IF(AND(YEAR(OctSun1+33)=CalendarYear,MONTH(OctSun1+33)=10),OctSun1+33,""),IF(AND(YEAR(OctSun1+40)=CalendarYear,MONTH(OctSun1+40)=10),OctSun1+40,""))</f>
        <v/>
      </c>
      <c r="N42" s="134" t="str">
        <f>IF(DAY(OctSun1)=1,IF(AND(YEAR(OctSun1+34)=CalendarYear,MONTH(OctSun1+34)=10),OctSun1+34,""),IF(AND(YEAR(OctSun1+41)=CalendarYear,MONTH(OctSun1+41)=10),OctSun1+41,""))</f>
        <v/>
      </c>
      <c r="O42" s="141" t="str">
        <f>IF(DAY(OctSun1)=1,IF(AND(YEAR(OctSun1+35)=CalendarYear,MONTH(OctSun1+35)=10),OctSun1+35,""),IF(AND(YEAR(OctSun1+42)=CalendarYear,MONTH(OctSun1+42)=10),OctSun1+42,""))</f>
        <v/>
      </c>
      <c r="P42" s="89"/>
      <c r="S42" s="16"/>
    </row>
    <row r="43" spans="1:19" ht="14.25" customHeight="1" x14ac:dyDescent="0.2">
      <c r="A43" s="24" t="s">
        <v>23</v>
      </c>
      <c r="B43" s="183" t="s">
        <v>36</v>
      </c>
      <c r="C43" s="170"/>
      <c r="D43" s="170"/>
      <c r="E43" s="170"/>
      <c r="F43" s="170"/>
      <c r="G43" s="170"/>
      <c r="H43" s="171"/>
      <c r="I43" s="183" t="s">
        <v>37</v>
      </c>
      <c r="J43" s="170"/>
      <c r="K43" s="170"/>
      <c r="L43" s="170"/>
      <c r="M43" s="170"/>
      <c r="N43" s="170"/>
      <c r="O43" s="171"/>
      <c r="P43" s="89"/>
      <c r="S43" s="16"/>
    </row>
    <row r="44" spans="1:19" ht="14.25" customHeight="1" x14ac:dyDescent="0.2">
      <c r="A44" s="24"/>
      <c r="B44" s="70" t="s">
        <v>0</v>
      </c>
      <c r="C44" s="142" t="s">
        <v>51</v>
      </c>
      <c r="D44" s="142" t="s">
        <v>52</v>
      </c>
      <c r="E44" s="142" t="s">
        <v>53</v>
      </c>
      <c r="F44" s="142" t="s">
        <v>54</v>
      </c>
      <c r="G44" s="142" t="s">
        <v>55</v>
      </c>
      <c r="H44" s="34" t="s">
        <v>56</v>
      </c>
      <c r="I44" s="143" t="s">
        <v>0</v>
      </c>
      <c r="J44" s="142" t="s">
        <v>51</v>
      </c>
      <c r="K44" s="142" t="s">
        <v>52</v>
      </c>
      <c r="L44" s="142" t="s">
        <v>53</v>
      </c>
      <c r="M44" s="142" t="s">
        <v>54</v>
      </c>
      <c r="N44" s="142" t="s">
        <v>55</v>
      </c>
      <c r="O44" s="34" t="s">
        <v>56</v>
      </c>
      <c r="P44" s="89"/>
      <c r="S44" s="9"/>
    </row>
    <row r="45" spans="1:19" ht="14.25" customHeight="1" x14ac:dyDescent="0.2">
      <c r="A45" s="24" t="s">
        <v>24</v>
      </c>
      <c r="B45" s="71" t="str">
        <f>IF(DAY(NovSun1)=1,"",IF(AND(YEAR(NovSun1+1)=CalendarYear,MONTH(NovSun1+1)=11),NovSun1+1,""))</f>
        <v/>
      </c>
      <c r="C45" s="133" t="str">
        <f>IF(DAY(NovSun1)=1,"",IF(AND(YEAR(NovSun1+2)=CalendarYear,MONTH(NovSun1+2)=11),NovSun1+2,""))</f>
        <v/>
      </c>
      <c r="D45" s="133">
        <f>IF(DAY(NovSun1)=1,"",IF(AND(YEAR(NovSun1+3)=CalendarYear,MONTH(NovSun1+3)=11),NovSun1+3,""))</f>
        <v>44866</v>
      </c>
      <c r="E45" s="133">
        <f>IF(DAY(NovSun1)=1,"",IF(AND(YEAR(NovSun1+4)=CalendarYear,MONTH(NovSun1+4)=11),NovSun1+4,""))</f>
        <v>44867</v>
      </c>
      <c r="F45" s="133">
        <f>IF(DAY(NovSun1)=1,"",IF(AND(YEAR(NovSun1+5)=CalendarYear,MONTH(NovSun1+5)=11),NovSun1+5,""))</f>
        <v>44868</v>
      </c>
      <c r="G45" s="133">
        <f>IF(DAY(NovSun1)=1,"",IF(AND(YEAR(NovSun1+6)=CalendarYear,MONTH(NovSun1+6)=11),NovSun1+6,""))</f>
        <v>44869</v>
      </c>
      <c r="H45" s="138">
        <f>IF(DAY(NovSun1)=1,IF(AND(YEAR(NovSun1)=CalendarYear,MONTH(NovSun1)=11),NovSun1,""),IF(AND(YEAR(NovSun1+7)=CalendarYear,MONTH(NovSun1+7)=11),NovSun1+7,""))</f>
        <v>44870</v>
      </c>
      <c r="I45" s="135" t="str">
        <f>IF(DAY(DecSun1)=1,"",IF(AND(YEAR(DecSun1+1)=CalendarYear,MONTH(DecSun1+1)=12),DecSun1+1,""))</f>
        <v/>
      </c>
      <c r="J45" s="133" t="str">
        <f>IF(DAY(DecSun1)=1,"",IF(AND(YEAR(DecSun1+2)=CalendarYear,MONTH(DecSun1+2)=12),DecSun1+2,""))</f>
        <v/>
      </c>
      <c r="K45" s="133" t="str">
        <f>IF(DAY(DecSun1)=1,"",IF(AND(YEAR(DecSun1+3)=CalendarYear,MONTH(DecSun1+3)=12),DecSun1+3,""))</f>
        <v/>
      </c>
      <c r="L45" s="133" t="str">
        <f>IF(DAY(DecSun1)=1,"",IF(AND(YEAR(DecSun1+4)=CalendarYear,MONTH(DecSun1+4)=12),DecSun1+4,""))</f>
        <v/>
      </c>
      <c r="M45" s="133">
        <f>IF(DAY(DecSun1)=1,"",IF(AND(YEAR(DecSun1+5)=CalendarYear,MONTH(DecSun1+5)=12),DecSun1+5,""))</f>
        <v>44896</v>
      </c>
      <c r="N45" s="133">
        <f>IF(DAY(DecSun1)=1,"",IF(AND(YEAR(DecSun1+6)=CalendarYear,MONTH(DecSun1+6)=12),DecSun1+6,""))</f>
        <v>44897</v>
      </c>
      <c r="O45" s="138">
        <f>IF(DAY(DecSun1)=1,IF(AND(YEAR(DecSun1)=CalendarYear,MONTH(DecSun1)=12),DecSun1,""),IF(AND(YEAR(DecSun1+7)=CalendarYear,MONTH(DecSun1+7)=12),DecSun1+7,""))</f>
        <v>44898</v>
      </c>
      <c r="P45" s="89"/>
      <c r="S45" s="174"/>
    </row>
    <row r="46" spans="1:19" ht="14.25" customHeight="1" x14ac:dyDescent="0.2">
      <c r="B46" s="71">
        <f>IF(DAY(NovSun1)=1,IF(AND(YEAR(NovSun1+1)=CalendarYear,MONTH(NovSun1+1)=11),NovSun1+1,""),IF(AND(YEAR(NovSun1+8)=CalendarYear,MONTH(NovSun1+8)=11),NovSun1+8,""))</f>
        <v>44871</v>
      </c>
      <c r="C46" s="121">
        <f>IF(DAY(NovSun1)=1,IF(AND(YEAR(NovSun1+2)=CalendarYear,MONTH(NovSun1+2)=11),NovSun1+2,""),IF(AND(YEAR(NovSun1+9)=CalendarYear,MONTH(NovSun1+9)=11),NovSun1+9,""))</f>
        <v>44872</v>
      </c>
      <c r="D46" s="133">
        <f>IF(DAY(NovSun1)=1,IF(AND(YEAR(NovSun1+3)=CalendarYear,MONTH(NovSun1+3)=11),NovSun1+3,""),IF(AND(YEAR(NovSun1+10)=CalendarYear,MONTH(NovSun1+10)=11),NovSun1+10,""))</f>
        <v>44873</v>
      </c>
      <c r="E46" s="133">
        <f>IF(DAY(NovSun1)=1,IF(AND(YEAR(NovSun1+4)=CalendarYear,MONTH(NovSun1+4)=11),NovSun1+4,""),IF(AND(YEAR(NovSun1+11)=CalendarYear,MONTH(NovSun1+11)=11),NovSun1+11,""))</f>
        <v>44874</v>
      </c>
      <c r="F46" s="133">
        <f>IF(DAY(NovSun1)=1,IF(AND(YEAR(NovSun1+5)=CalendarYear,MONTH(NovSun1+5)=11),NovSun1+5,""),IF(AND(YEAR(NovSun1+12)=CalendarYear,MONTH(NovSun1+12)=11),NovSun1+12,""))</f>
        <v>44875</v>
      </c>
      <c r="G46" s="133">
        <f>IF(DAY(NovSun1)=1,IF(AND(YEAR(NovSun1+6)=CalendarYear,MONTH(NovSun1+6)=11),NovSun1+6,""),IF(AND(YEAR(NovSun1+13)=CalendarYear,MONTH(NovSun1+13)=11),NovSun1+13,""))</f>
        <v>44876</v>
      </c>
      <c r="H46" s="138">
        <f>IF(DAY(NovSun1)=1,IF(AND(YEAR(NovSun1+7)=CalendarYear,MONTH(NovSun1+7)=11),NovSun1+7,""),IF(AND(YEAR(NovSun1+14)=CalendarYear,MONTH(NovSun1+14)=11),NovSun1+14,""))</f>
        <v>44877</v>
      </c>
      <c r="I46" s="135">
        <f>IF(DAY(DecSun1)=1,IF(AND(YEAR(DecSun1+1)=CalendarYear,MONTH(DecSun1+1)=12),DecSun1+1,""),IF(AND(YEAR(DecSun1+8)=CalendarYear,MONTH(DecSun1+8)=12),DecSun1+8,""))</f>
        <v>44899</v>
      </c>
      <c r="J46" s="121">
        <f>IF(DAY(DecSun1)=1,IF(AND(YEAR(DecSun1+2)=CalendarYear,MONTH(DecSun1+2)=12),DecSun1+2,""),IF(AND(YEAR(DecSun1+9)=CalendarYear,MONTH(DecSun1+9)=12),DecSun1+9,""))</f>
        <v>44900</v>
      </c>
      <c r="K46" s="133">
        <f>IF(DAY(DecSun1)=1,IF(AND(YEAR(DecSun1+3)=CalendarYear,MONTH(DecSun1+3)=12),DecSun1+3,""),IF(AND(YEAR(DecSun1+10)=CalendarYear,MONTH(DecSun1+10)=12),DecSun1+10,""))</f>
        <v>44901</v>
      </c>
      <c r="L46" s="133">
        <f>IF(DAY(DecSun1)=1,IF(AND(YEAR(DecSun1+4)=CalendarYear,MONTH(DecSun1+4)=12),DecSun1+4,""),IF(AND(YEAR(DecSun1+11)=CalendarYear,MONTH(DecSun1+11)=12),DecSun1+11,""))</f>
        <v>44902</v>
      </c>
      <c r="M46" s="133">
        <f>IF(DAY(DecSun1)=1,IF(AND(YEAR(DecSun1+5)=CalendarYear,MONTH(DecSun1+5)=12),DecSun1+5,""),IF(AND(YEAR(DecSun1+12)=CalendarYear,MONTH(DecSun1+12)=12),DecSun1+12,""))</f>
        <v>44903</v>
      </c>
      <c r="N46" s="133">
        <f>IF(DAY(DecSun1)=1,IF(AND(YEAR(DecSun1+6)=CalendarYear,MONTH(DecSun1+6)=12),DecSun1+6,""),IF(AND(YEAR(DecSun1+13)=CalendarYear,MONTH(DecSun1+13)=12),DecSun1+13,""))</f>
        <v>44904</v>
      </c>
      <c r="O46" s="138">
        <f>IF(DAY(DecSun1)=1,IF(AND(YEAR(DecSun1+7)=CalendarYear,MONTH(DecSun1+7)=12),DecSun1+7,""),IF(AND(YEAR(DecSun1+14)=CalendarYear,MONTH(DecSun1+14)=12),DecSun1+14,""))</f>
        <v>44905</v>
      </c>
      <c r="P46" s="89"/>
      <c r="S46" s="174"/>
    </row>
    <row r="47" spans="1:19" ht="14.25" customHeight="1" x14ac:dyDescent="0.2">
      <c r="B47" s="71">
        <f>IF(DAY(NovSun1)=1,IF(AND(YEAR(NovSun1+8)=CalendarYear,MONTH(NovSun1+8)=11),NovSun1+8,""),IF(AND(YEAR(NovSun1+15)=CalendarYear,MONTH(NovSun1+15)=11),NovSun1+15,""))</f>
        <v>44878</v>
      </c>
      <c r="C47" s="133">
        <f>IF(DAY(NovSun1)=1,IF(AND(YEAR(NovSun1+9)=CalendarYear,MONTH(NovSun1+9)=11),NovSun1+9,""),IF(AND(YEAR(NovSun1+16)=CalendarYear,MONTH(NovSun1+16)=11),NovSun1+16,""))</f>
        <v>44879</v>
      </c>
      <c r="D47" s="133">
        <f>IF(DAY(NovSun1)=1,IF(AND(YEAR(NovSun1+10)=CalendarYear,MONTH(NovSun1+10)=11),NovSun1+10,""),IF(AND(YEAR(NovSun1+17)=CalendarYear,MONTH(NovSun1+17)=11),NovSun1+17,""))</f>
        <v>44880</v>
      </c>
      <c r="E47" s="133">
        <f>IF(DAY(NovSun1)=1,IF(AND(YEAR(NovSun1+11)=CalendarYear,MONTH(NovSun1+11)=11),NovSun1+11,""),IF(AND(YEAR(NovSun1+18)=CalendarYear,MONTH(NovSun1+18)=11),NovSun1+18,""))</f>
        <v>44881</v>
      </c>
      <c r="F47" s="133">
        <f>IF(DAY(NovSun1)=1,IF(AND(YEAR(NovSun1+12)=CalendarYear,MONTH(NovSun1+12)=11),NovSun1+12,""),IF(AND(YEAR(NovSun1+19)=CalendarYear,MONTH(NovSun1+19)=11),NovSun1+19,""))</f>
        <v>44882</v>
      </c>
      <c r="G47" s="133">
        <f>IF(DAY(NovSun1)=1,IF(AND(YEAR(NovSun1+13)=CalendarYear,MONTH(NovSun1+13)=11),NovSun1+13,""),IF(AND(YEAR(NovSun1+20)=CalendarYear,MONTH(NovSun1+20)=11),NovSun1+20,""))</f>
        <v>44883</v>
      </c>
      <c r="H47" s="138">
        <f>IF(DAY(NovSun1)=1,IF(AND(YEAR(NovSun1+14)=CalendarYear,MONTH(NovSun1+14)=11),NovSun1+14,""),IF(AND(YEAR(NovSun1+21)=CalendarYear,MONTH(NovSun1+21)=11),NovSun1+21,""))</f>
        <v>44884</v>
      </c>
      <c r="I47" s="135">
        <f>IF(DAY(DecSun1)=1,IF(AND(YEAR(DecSun1+8)=CalendarYear,MONTH(DecSun1+8)=12),DecSun1+8,""),IF(AND(YEAR(DecSun1+15)=CalendarYear,MONTH(DecSun1+15)=12),DecSun1+15,""))</f>
        <v>44906</v>
      </c>
      <c r="J47" s="133">
        <f>IF(DAY(DecSun1)=1,IF(AND(YEAR(DecSun1+9)=CalendarYear,MONTH(DecSun1+9)=12),DecSun1+9,""),IF(AND(YEAR(DecSun1+16)=CalendarYear,MONTH(DecSun1+16)=12),DecSun1+16,""))</f>
        <v>44907</v>
      </c>
      <c r="K47" s="133">
        <f>IF(DAY(DecSun1)=1,IF(AND(YEAR(DecSun1+10)=CalendarYear,MONTH(DecSun1+10)=12),DecSun1+10,""),IF(AND(YEAR(DecSun1+17)=CalendarYear,MONTH(DecSun1+17)=12),DecSun1+17,""))</f>
        <v>44908</v>
      </c>
      <c r="L47" s="133">
        <f>IF(DAY(DecSun1)=1,IF(AND(YEAR(DecSun1+11)=CalendarYear,MONTH(DecSun1+11)=12),DecSun1+11,""),IF(AND(YEAR(DecSun1+18)=CalendarYear,MONTH(DecSun1+18)=12),DecSun1+18,""))</f>
        <v>44909</v>
      </c>
      <c r="M47" s="133">
        <f>IF(DAY(DecSun1)=1,IF(AND(YEAR(DecSun1+12)=CalendarYear,MONTH(DecSun1+12)=12),DecSun1+12,""),IF(AND(YEAR(DecSun1+19)=CalendarYear,MONTH(DecSun1+19)=12),DecSun1+19,""))</f>
        <v>44910</v>
      </c>
      <c r="N47" s="133">
        <f>IF(DAY(DecSun1)=1,IF(AND(YEAR(DecSun1+13)=CalendarYear,MONTH(DecSun1+13)=12),DecSun1+13,""),IF(AND(YEAR(DecSun1+20)=CalendarYear,MONTH(DecSun1+20)=12),DecSun1+20,""))</f>
        <v>44911</v>
      </c>
      <c r="O47" s="138">
        <f>IF(DAY(DecSun1)=1,IF(AND(YEAR(DecSun1+14)=CalendarYear,MONTH(DecSun1+14)=12),DecSun1+14,""),IF(AND(YEAR(DecSun1+21)=CalendarYear,MONTH(DecSun1+21)=12),DecSun1+21,""))</f>
        <v>44912</v>
      </c>
      <c r="P47" s="89"/>
      <c r="S47" s="174"/>
    </row>
    <row r="48" spans="1:19" ht="14.25" customHeight="1" x14ac:dyDescent="0.2">
      <c r="B48" s="71">
        <f>IF(DAY(NovSun1)=1,IF(AND(YEAR(NovSun1+15)=CalendarYear,MONTH(NovSun1+15)=11),NovSun1+15,""),IF(AND(YEAR(NovSun1+22)=CalendarYear,MONTH(NovSun1+22)=11),NovSun1+22,""))</f>
        <v>44885</v>
      </c>
      <c r="C48" s="121">
        <f>IF(DAY(NovSun1)=1,IF(AND(YEAR(NovSun1+16)=CalendarYear,MONTH(NovSun1+16)=11),NovSun1+16,""),IF(AND(YEAR(NovSun1+23)=CalendarYear,MONTH(NovSun1+23)=11),NovSun1+23,""))</f>
        <v>44886</v>
      </c>
      <c r="D48" s="133">
        <f>IF(DAY(NovSun1)=1,IF(AND(YEAR(NovSun1+17)=CalendarYear,MONTH(NovSun1+17)=11),NovSun1+17,""),IF(AND(YEAR(NovSun1+24)=CalendarYear,MONTH(NovSun1+24)=11),NovSun1+24,""))</f>
        <v>44887</v>
      </c>
      <c r="E48" s="133">
        <f>IF(DAY(NovSun1)=1,IF(AND(YEAR(NovSun1+18)=CalendarYear,MONTH(NovSun1+18)=11),NovSun1+18,""),IF(AND(YEAR(NovSun1+25)=CalendarYear,MONTH(NovSun1+25)=11),NovSun1+25,""))</f>
        <v>44888</v>
      </c>
      <c r="F48" s="133">
        <f>IF(DAY(NovSun1)=1,IF(AND(YEAR(NovSun1+19)=CalendarYear,MONTH(NovSun1+19)=11),NovSun1+19,""),IF(AND(YEAR(NovSun1+26)=CalendarYear,MONTH(NovSun1+26)=11),NovSun1+26,""))</f>
        <v>44889</v>
      </c>
      <c r="G48" s="133">
        <f>IF(DAY(NovSun1)=1,IF(AND(YEAR(NovSun1+20)=CalendarYear,MONTH(NovSun1+20)=11),NovSun1+20,""),IF(AND(YEAR(NovSun1+27)=CalendarYear,MONTH(NovSun1+27)=11),NovSun1+27,""))</f>
        <v>44890</v>
      </c>
      <c r="H48" s="138">
        <f>IF(DAY(NovSun1)=1,IF(AND(YEAR(NovSun1+21)=CalendarYear,MONTH(NovSun1+21)=11),NovSun1+21,""),IF(AND(YEAR(NovSun1+28)=CalendarYear,MONTH(NovSun1+28)=11),NovSun1+28,""))</f>
        <v>44891</v>
      </c>
      <c r="I48" s="135">
        <f>IF(DAY(DecSun1)=1,IF(AND(YEAR(DecSun1+15)=CalendarYear,MONTH(DecSun1+15)=12),DecSun1+15,""),IF(AND(YEAR(DecSun1+22)=CalendarYear,MONTH(DecSun1+22)=12),DecSun1+22,""))</f>
        <v>44913</v>
      </c>
      <c r="J48" s="121">
        <f>IF(DAY(DecSun1)=1,IF(AND(YEAR(DecSun1+16)=CalendarYear,MONTH(DecSun1+16)=12),DecSun1+16,""),IF(AND(YEAR(DecSun1+23)=CalendarYear,MONTH(DecSun1+23)=12),DecSun1+23,""))</f>
        <v>44914</v>
      </c>
      <c r="K48" s="133">
        <f>IF(DAY(DecSun1)=1,IF(AND(YEAR(DecSun1+17)=CalendarYear,MONTH(DecSun1+17)=12),DecSun1+17,""),IF(AND(YEAR(DecSun1+24)=CalendarYear,MONTH(DecSun1+24)=12),DecSun1+24,""))</f>
        <v>44915</v>
      </c>
      <c r="L48" s="133">
        <f>IF(DAY(DecSun1)=1,IF(AND(YEAR(DecSun1+18)=CalendarYear,MONTH(DecSun1+18)=12),DecSun1+18,""),IF(AND(YEAR(DecSun1+25)=CalendarYear,MONTH(DecSun1+25)=12),DecSun1+25,""))</f>
        <v>44916</v>
      </c>
      <c r="M48" s="133">
        <f>IF(DAY(DecSun1)=1,IF(AND(YEAR(DecSun1+19)=CalendarYear,MONTH(DecSun1+19)=12),DecSun1+19,""),IF(AND(YEAR(DecSun1+26)=CalendarYear,MONTH(DecSun1+26)=12),DecSun1+26,""))</f>
        <v>44917</v>
      </c>
      <c r="N48" s="139">
        <f>IF(DAY(DecSun1)=1,IF(AND(YEAR(DecSun1+20)=CalendarYear,MONTH(DecSun1+20)=12),DecSun1+20,""),IF(AND(YEAR(DecSun1+27)=CalendarYear,MONTH(DecSun1+27)=12),DecSun1+27,""))</f>
        <v>44918</v>
      </c>
      <c r="O48" s="146">
        <f>IF(DAY(DecSun1)=1,IF(AND(YEAR(DecSun1+21)=CalendarYear,MONTH(DecSun1+21)=12),DecSun1+21,""),IF(AND(YEAR(DecSun1+28)=CalendarYear,MONTH(DecSun1+28)=12),DecSun1+28,""))</f>
        <v>44919</v>
      </c>
      <c r="P48" s="89"/>
      <c r="S48" s="174"/>
    </row>
    <row r="49" spans="2:19" ht="14.25" customHeight="1" x14ac:dyDescent="0.2">
      <c r="B49" s="71">
        <f>IF(DAY(NovSun1)=1,IF(AND(YEAR(NovSun1+22)=CalendarYear,MONTH(NovSun1+22)=11),NovSun1+22,""),IF(AND(YEAR(NovSun1+29)=CalendarYear,MONTH(NovSun1+29)=11),NovSun1+29,""))</f>
        <v>44892</v>
      </c>
      <c r="C49" s="133">
        <f>IF(DAY(NovSun1)=1,IF(AND(YEAR(NovSun1+23)=CalendarYear,MONTH(NovSun1+23)=11),NovSun1+23,""),IF(AND(YEAR(NovSun1+30)=CalendarYear,MONTH(NovSun1+30)=11),NovSun1+30,""))</f>
        <v>44893</v>
      </c>
      <c r="D49" s="133">
        <f>IF(DAY(NovSun1)=1,IF(AND(YEAR(NovSun1+24)=CalendarYear,MONTH(NovSun1+24)=11),NovSun1+24,""),IF(AND(YEAR(NovSun1+31)=CalendarYear,MONTH(NovSun1+31)=11),NovSun1+31,""))</f>
        <v>44894</v>
      </c>
      <c r="E49" s="133">
        <f>IF(DAY(NovSun1)=1,IF(AND(YEAR(NovSun1+25)=CalendarYear,MONTH(NovSun1+25)=11),NovSun1+25,""),IF(AND(YEAR(NovSun1+32)=CalendarYear,MONTH(NovSun1+32)=11),NovSun1+32,""))</f>
        <v>44895</v>
      </c>
      <c r="F49" s="133" t="str">
        <f>IF(DAY(NovSun1)=1,IF(AND(YEAR(NovSun1+26)=CalendarYear,MONTH(NovSun1+26)=11),NovSun1+26,""),IF(AND(YEAR(NovSun1+33)=CalendarYear,MONTH(NovSun1+33)=11),NovSun1+33,""))</f>
        <v/>
      </c>
      <c r="G49" s="133" t="str">
        <f>IF(DAY(NovSun1)=1,IF(AND(YEAR(NovSun1+27)=CalendarYear,MONTH(NovSun1+27)=11),NovSun1+27,""),IF(AND(YEAR(NovSun1+34)=CalendarYear,MONTH(NovSun1+34)=11),NovSun1+34,""))</f>
        <v/>
      </c>
      <c r="H49" s="138" t="str">
        <f>IF(DAY(NovSun1)=1,IF(AND(YEAR(NovSun1+28)=CalendarYear,MONTH(NovSun1+28)=11),NovSun1+28,""),IF(AND(YEAR(NovSun1+35)=CalendarYear,MONTH(NovSun1+35)=11),NovSun1+35,""))</f>
        <v/>
      </c>
      <c r="I49" s="135">
        <f>IF(DAY(DecSun1)=1,IF(AND(YEAR(DecSun1+22)=CalendarYear,MONTH(DecSun1+22)=12),DecSun1+22,""),IF(AND(YEAR(DecSun1+29)=CalendarYear,MONTH(DecSun1+29)=12),DecSun1+29,""))</f>
        <v>44920</v>
      </c>
      <c r="J49" s="133">
        <f>IF(DAY(DecSun1)=1,IF(AND(YEAR(DecSun1+23)=CalendarYear,MONTH(DecSun1+23)=12),DecSun1+23,""),IF(AND(YEAR(DecSun1+30)=CalendarYear,MONTH(DecSun1+30)=12),DecSun1+30,""))</f>
        <v>44921</v>
      </c>
      <c r="K49" s="133">
        <f>IF(DAY(DecSun1)=1,IF(AND(YEAR(DecSun1+24)=CalendarYear,MONTH(DecSun1+24)=12),DecSun1+24,""),IF(AND(YEAR(DecSun1+31)=CalendarYear,MONTH(DecSun1+31)=12),DecSun1+31,""))</f>
        <v>44922</v>
      </c>
      <c r="L49" s="133">
        <f>IF(DAY(DecSun1)=1,IF(AND(YEAR(DecSun1+25)=CalendarYear,MONTH(DecSun1+25)=12),DecSun1+25,""),IF(AND(YEAR(DecSun1+32)=CalendarYear,MONTH(DecSun1+32)=12),DecSun1+32,""))</f>
        <v>44923</v>
      </c>
      <c r="M49" s="133">
        <f>IF(DAY(DecSun1)=1,IF(AND(YEAR(DecSun1+26)=CalendarYear,MONTH(DecSun1+26)=12),DecSun1+26,""),IF(AND(YEAR(DecSun1+33)=CalendarYear,MONTH(DecSun1+33)=12),DecSun1+33,""))</f>
        <v>44924</v>
      </c>
      <c r="N49" s="133">
        <f>IF(DAY(DecSun1)=1,IF(AND(YEAR(DecSun1+27)=CalendarYear,MONTH(DecSun1+27)=12),DecSun1+27,""),IF(AND(YEAR(DecSun1+34)=CalendarYear,MONTH(DecSun1+34)=12),DecSun1+34,""))</f>
        <v>44925</v>
      </c>
      <c r="O49" s="146">
        <v>31</v>
      </c>
      <c r="P49" s="89"/>
      <c r="S49" s="174"/>
    </row>
    <row r="50" spans="2:19" ht="13.5" customHeight="1" x14ac:dyDescent="0.2">
      <c r="B50" s="129" t="str">
        <f>IF(DAY(NovSun1)=1,IF(AND(YEAR(NovSun1+29)=CalendarYear,MONTH(NovSun1+29)=11),NovSun1+29,""),IF(AND(YEAR(NovSun1+36)=CalendarYear,MONTH(NovSun1+36)=11),NovSun1+36,""))</f>
        <v/>
      </c>
      <c r="C50" s="123" t="str">
        <f>IF(DAY(NovSun1)=1,IF(AND(YEAR(NovSun1+30)=CalendarYear,MONTH(NovSun1+30)=11),NovSun1+30,""),IF(AND(YEAR(NovSun1+37)=CalendarYear,MONTH(NovSun1+37)=11),NovSun1+37,""))</f>
        <v/>
      </c>
      <c r="D50" s="123" t="str">
        <f>IF(DAY(NovSun1)=1,IF(AND(YEAR(NovSun1+31)=CalendarYear,MONTH(NovSun1+31)=11),NovSun1+31,""),IF(AND(YEAR(NovSun1+38)=CalendarYear,MONTH(NovSun1+38)=11),NovSun1+38,""))</f>
        <v/>
      </c>
      <c r="E50" s="123" t="str">
        <f>IF(DAY(NovSun1)=1,IF(AND(YEAR(NovSun1+32)=CalendarYear,MONTH(NovSun1+32)=11),NovSun1+32,""),IF(AND(YEAR(NovSun1+39)=CalendarYear,MONTH(NovSun1+39)=11),NovSun1+39,""))</f>
        <v/>
      </c>
      <c r="F50" s="123" t="str">
        <f>IF(DAY(NovSun1)=1,IF(AND(YEAR(NovSun1+33)=CalendarYear,MONTH(NovSun1+33)=11),NovSun1+33,""),IF(AND(YEAR(NovSun1+40)=CalendarYear,MONTH(NovSun1+40)=11),NovSun1+40,""))</f>
        <v/>
      </c>
      <c r="G50" s="123" t="str">
        <f>IF(DAY(NovSun1)=1,IF(AND(YEAR(NovSun1+34)=CalendarYear,MONTH(NovSun1+34)=11),NovSun1+34,""),IF(AND(YEAR(NovSun1+41)=CalendarYear,MONTH(NovSun1+41)=11),NovSun1+41,""))</f>
        <v/>
      </c>
      <c r="H50" s="124" t="str">
        <f>IF(DAY(NovSun1)=1,IF(AND(YEAR(NovSun1+35)=CalendarYear,MONTH(NovSun1+35)=11),NovSun1+35,""),IF(AND(YEAR(NovSun1+42)=CalendarYear,MONTH(NovSun1+42)=11),NovSun1+42,""))</f>
        <v/>
      </c>
      <c r="I50" s="123" t="str">
        <f>IF(DAY(DecSun1)=1,IF(AND(YEAR(DecSun1+29)=CalendarYear,MONTH(DecSun1+29)=12),DecSun1+29,""),IF(AND(YEAR(DecSun1+36)=CalendarYear,MONTH(DecSun1+36)=12),DecSun1+36,""))</f>
        <v/>
      </c>
      <c r="J50" s="123" t="str">
        <f>IF(DAY(DecSun1)=1,IF(AND(YEAR(DecSun1+30)=CalendarYear,MONTH(DecSun1+30)=12),DecSun1+30,""),IF(AND(YEAR(DecSun1+37)=CalendarYear,MONTH(DecSun1+37)=12),DecSun1+37,""))</f>
        <v/>
      </c>
      <c r="K50" s="123" t="str">
        <f>IF(DAY(DecSun1)=1,IF(AND(YEAR(DecSun1+31)=CalendarYear,MONTH(DecSun1+31)=12),DecSun1+31,""),IF(AND(YEAR(DecSun1+38)=CalendarYear,MONTH(DecSun1+38)=12),DecSun1+38,""))</f>
        <v/>
      </c>
      <c r="L50" s="123" t="str">
        <f>IF(DAY(DecSun1)=1,IF(AND(YEAR(DecSun1+32)=CalendarYear,MONTH(DecSun1+32)=12),DecSun1+32,""),IF(AND(YEAR(DecSun1+39)=CalendarYear,MONTH(DecSun1+39)=12),DecSun1+39,""))</f>
        <v/>
      </c>
      <c r="M50" s="123" t="str">
        <f>IF(DAY(DecSun1)=1,IF(AND(YEAR(DecSun1+33)=CalendarYear,MONTH(DecSun1+33)=12),DecSun1+33,""),IF(AND(YEAR(DecSun1+40)=CalendarYear,MONTH(DecSun1+40)=12),DecSun1+40,""))</f>
        <v/>
      </c>
      <c r="N50" s="123" t="str">
        <f>IF(DAY(DecSun1)=1,IF(AND(YEAR(DecSun1+34)=CalendarYear,MONTH(DecSun1+34)=12),DecSun1+34,""),IF(AND(YEAR(DecSun1+41)=CalendarYear,MONTH(DecSun1+41)=12),DecSun1+41,""))</f>
        <v/>
      </c>
      <c r="O50" s="124" t="str">
        <f>IF(DAY(DecSun1)=1,IF(AND(YEAR(DecSun1+35)=CalendarYear,MONTH(DecSun1+35)=12),DecSun1+35,""),IF(AND(YEAR(DecSun1+42)=CalendarYear,MONTH(DecSun1+42)=12),DecSun1+42,""))</f>
        <v/>
      </c>
      <c r="S50" s="8"/>
    </row>
    <row r="51" spans="2:19" ht="15" customHeight="1" x14ac:dyDescent="0.2">
      <c r="B51" s="66"/>
      <c r="C51" s="66"/>
      <c r="D51" s="66"/>
      <c r="E51" s="66"/>
      <c r="F51" s="66"/>
      <c r="G51" s="66"/>
      <c r="H51" s="66"/>
      <c r="I51" s="66"/>
      <c r="J51" s="66"/>
      <c r="K51" s="66"/>
      <c r="L51" s="66"/>
      <c r="M51" s="66"/>
      <c r="N51" s="66"/>
      <c r="O51" s="66"/>
      <c r="S51" s="8"/>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B43:H43"/>
    <mergeCell ref="I43:O43"/>
    <mergeCell ref="S45:S49"/>
    <mergeCell ref="L2:R2"/>
    <mergeCell ref="B11:H11"/>
    <mergeCell ref="I11:O11"/>
    <mergeCell ref="B19:H19"/>
    <mergeCell ref="I19:O19"/>
    <mergeCell ref="B27:H27"/>
    <mergeCell ref="I27:O27"/>
    <mergeCell ref="B1:E1"/>
    <mergeCell ref="F1:O1"/>
    <mergeCell ref="B3:H3"/>
    <mergeCell ref="I3:O3"/>
    <mergeCell ref="B35:H35"/>
    <mergeCell ref="I35:O35"/>
  </mergeCells>
  <dataValidations count="1">
    <dataValidation allowBlank="1" showInputMessage="1" showErrorMessage="1" errorTitle="Invalid Year" error="Enter a year from 1900 to 9999, or use the scroll bar to find a year." sqref="B1:B2" xr:uid="{2A0D16A6-D221-49E5-9567-3D4FBECCBBF6}"/>
  </dataValidations>
  <pageMargins left="0.7" right="0.7" top="0.75" bottom="0.75" header="0.3" footer="0.3"/>
  <pageSetup paperSize="9" orientation="portrait"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N69"/>
  <sheetViews>
    <sheetView showGridLines="0" topLeftCell="A4" zoomScale="85" zoomScaleNormal="85" workbookViewId="0">
      <selection activeCell="AD18" sqref="AD18"/>
    </sheetView>
  </sheetViews>
  <sheetFormatPr defaultColWidth="9.5" defaultRowHeight="11.25" x14ac:dyDescent="0.2"/>
  <cols>
    <col min="1" max="1" width="1.33203125" style="25" customWidth="1"/>
    <col min="2" max="17" width="5.83203125" style="1" customWidth="1"/>
    <col min="18" max="18" width="2.1640625" style="1" customWidth="1"/>
    <col min="19" max="19" width="1.1640625" style="1" customWidth="1"/>
    <col min="20" max="20" width="5.1640625" customWidth="1"/>
    <col min="21" max="21" width="38" style="1" customWidth="1"/>
    <col min="22" max="22" width="49.1640625" style="1" customWidth="1"/>
    <col min="23" max="41" width="9.33203125" style="1" customWidth="1"/>
    <col min="42" max="42" width="9.5" style="1" customWidth="1"/>
    <col min="43" max="16384" width="9.5" style="1"/>
  </cols>
  <sheetData>
    <row r="1" spans="1:40" ht="30" customHeight="1" x14ac:dyDescent="0.2">
      <c r="A1" s="23" t="s">
        <v>6</v>
      </c>
      <c r="B1" s="89"/>
      <c r="C1" s="168">
        <v>2022</v>
      </c>
      <c r="D1" s="168"/>
      <c r="E1" s="168"/>
      <c r="F1" s="168"/>
      <c r="G1" s="175" t="s">
        <v>50</v>
      </c>
      <c r="H1" s="176"/>
      <c r="I1" s="176"/>
      <c r="J1" s="176"/>
      <c r="K1" s="176"/>
      <c r="L1" s="176"/>
      <c r="M1" s="176"/>
      <c r="N1" s="176"/>
      <c r="O1" s="176"/>
      <c r="P1" s="176"/>
      <c r="Q1" s="176"/>
      <c r="R1" s="131"/>
      <c r="S1" s="89"/>
      <c r="T1" s="105"/>
      <c r="U1" s="132" t="s">
        <v>63</v>
      </c>
      <c r="V1"/>
      <c r="W1"/>
      <c r="X1"/>
      <c r="Y1"/>
    </row>
    <row r="2" spans="1:40" ht="15.75" customHeight="1" x14ac:dyDescent="0.2">
      <c r="A2" s="24" t="s">
        <v>7</v>
      </c>
      <c r="B2" s="169"/>
      <c r="C2" s="169"/>
      <c r="D2" s="169"/>
      <c r="E2" s="169"/>
      <c r="F2" s="169"/>
      <c r="G2" s="169"/>
      <c r="H2" s="169"/>
      <c r="I2" s="169"/>
      <c r="J2" s="169"/>
      <c r="K2" s="2"/>
      <c r="L2" s="2"/>
      <c r="M2" s="2"/>
      <c r="N2" s="2"/>
      <c r="O2" s="2"/>
      <c r="P2" s="2"/>
      <c r="Q2" s="2"/>
      <c r="R2" s="2"/>
      <c r="S2" s="89"/>
    </row>
    <row r="3" spans="1:40" ht="15.75" customHeight="1" x14ac:dyDescent="0.3">
      <c r="A3" s="25" t="s">
        <v>8</v>
      </c>
      <c r="B3" s="32"/>
      <c r="C3" s="170" t="s">
        <v>26</v>
      </c>
      <c r="D3" s="170"/>
      <c r="E3" s="170"/>
      <c r="F3" s="170"/>
      <c r="G3" s="170"/>
      <c r="H3" s="170"/>
      <c r="I3" s="171"/>
      <c r="J3" s="39"/>
      <c r="K3" s="172" t="s">
        <v>27</v>
      </c>
      <c r="L3" s="172"/>
      <c r="M3" s="172"/>
      <c r="N3" s="172"/>
      <c r="O3" s="172"/>
      <c r="P3" s="172"/>
      <c r="Q3" s="173"/>
      <c r="R3" s="2"/>
      <c r="S3" s="90"/>
      <c r="U3" s="60" t="s">
        <v>38</v>
      </c>
      <c r="V3" s="2"/>
      <c r="W3" s="2"/>
      <c r="X3" s="2"/>
      <c r="Y3" s="2"/>
      <c r="Z3" s="2"/>
      <c r="AA3" s="2"/>
      <c r="AB3" s="2"/>
      <c r="AC3" s="2"/>
      <c r="AD3" s="2"/>
      <c r="AE3" s="2"/>
      <c r="AF3" s="2"/>
      <c r="AG3" s="2"/>
      <c r="AH3" s="2"/>
      <c r="AI3" s="2"/>
      <c r="AJ3" s="2"/>
      <c r="AK3" s="2"/>
      <c r="AL3" s="2"/>
      <c r="AM3" s="2"/>
      <c r="AN3" s="2"/>
    </row>
    <row r="4" spans="1:40" ht="15.75" customHeight="1" x14ac:dyDescent="0.25">
      <c r="A4" s="24" t="s">
        <v>17</v>
      </c>
      <c r="B4" s="33"/>
      <c r="C4" s="28" t="s">
        <v>0</v>
      </c>
      <c r="D4" s="17" t="s">
        <v>51</v>
      </c>
      <c r="E4" s="17" t="s">
        <v>52</v>
      </c>
      <c r="F4" s="17" t="s">
        <v>53</v>
      </c>
      <c r="G4" s="17" t="s">
        <v>54</v>
      </c>
      <c r="H4" s="17" t="s">
        <v>55</v>
      </c>
      <c r="I4" s="34" t="s">
        <v>56</v>
      </c>
      <c r="J4" s="40"/>
      <c r="K4" s="28" t="s">
        <v>0</v>
      </c>
      <c r="L4" s="17" t="s">
        <v>51</v>
      </c>
      <c r="M4" s="17" t="s">
        <v>52</v>
      </c>
      <c r="N4" s="17" t="s">
        <v>53</v>
      </c>
      <c r="O4" s="17" t="s">
        <v>54</v>
      </c>
      <c r="P4" s="17" t="s">
        <v>55</v>
      </c>
      <c r="Q4" s="34" t="s">
        <v>56</v>
      </c>
      <c r="R4" s="2"/>
      <c r="S4" s="89"/>
      <c r="U4" s="61" t="s">
        <v>39</v>
      </c>
      <c r="X4" s="2"/>
      <c r="AF4" s="2"/>
      <c r="AN4" s="2"/>
    </row>
    <row r="5" spans="1:40" ht="15.75" customHeight="1" x14ac:dyDescent="0.25">
      <c r="A5" s="24"/>
      <c r="B5" s="33"/>
      <c r="C5" s="4" t="str">
        <f>IF(DAY(JanSun1)=1,"",IF(AND(YEAR(JanSun1+1)=CalendarYear,MONTH(JanSun1+1)=1),JanSun1+1,""))</f>
        <v/>
      </c>
      <c r="D5" s="4" t="str">
        <f>IF(DAY(JanSun1)=1,"",IF(AND(YEAR(JanSun1+2)=CalendarYear,MONTH(JanSun1+2)=1),JanSun1+2,""))</f>
        <v/>
      </c>
      <c r="E5" s="4" t="str">
        <f>IF(DAY(JanSun1)=1,"",IF(AND(YEAR(JanSun1+3)=CalendarYear,MONTH(JanSun1+3)=1),JanSun1+3,""))</f>
        <v/>
      </c>
      <c r="F5" s="27" t="str">
        <f>IF(DAY(JanSun1)=1,"",IF(AND(YEAR(JanSun1+4)=CalendarYear,MONTH(JanSun1+4)=1),JanSun1+4,""))</f>
        <v/>
      </c>
      <c r="G5" s="4" t="str">
        <f>IF(DAY(JanSun1)=1,"",IF(AND(YEAR(JanSun1+5)=CalendarYear,MONTH(JanSun1+5)=1),JanSun1+5,""))</f>
        <v/>
      </c>
      <c r="H5" s="27" t="str">
        <f>IF(DAY(JanSun1)=1,"",IF(AND(YEAR(JanSun1+6)=CalendarYear,MONTH(JanSun1+6)=1),JanSun1+6,""))</f>
        <v/>
      </c>
      <c r="I5" s="50">
        <f>IF(DAY(JanSun1)=1,IF(AND(YEAR(JanSun1)=CalendarYear,MONTH(JanSun1)=1),JanSun1,""),IF(AND(YEAR(JanSun1+7)=CalendarYear,MONTH(JanSun1+7)=1),JanSun1+7,""))</f>
        <v>44562</v>
      </c>
      <c r="J5" s="41"/>
      <c r="K5" s="27" t="str">
        <f>IF(DAY(FebSun1)=1,"",IF(AND(YEAR(FebSun1+1)=CalendarYear,MONTH(FebSun1+1)=2),FebSun1+1,""))</f>
        <v/>
      </c>
      <c r="L5" s="4" t="str">
        <f>IF(DAY(FebSun1)=1,"",IF(AND(YEAR(FebSun1+2)=CalendarYear,MONTH(FebSun1+2)=2),FebSun1+2,""))</f>
        <v/>
      </c>
      <c r="M5" s="30">
        <f>IF(DAY(FebSun1)=1,"",IF(AND(YEAR(FebSun1+3)=CalendarYear,MONTH(FebSun1+3)=2),FebSun1+3,""))</f>
        <v>44593</v>
      </c>
      <c r="N5" s="30">
        <f>IF(DAY(FebSun1)=1,"",IF(AND(YEAR(FebSun1+4)=CalendarYear,MONTH(FebSun1+4)=2),FebSun1+4,""))</f>
        <v>44594</v>
      </c>
      <c r="O5" s="30">
        <f>IF(DAY(FebSun1)=1,"",IF(AND(YEAR(FebSun1+5)=CalendarYear,MONTH(FebSun1+5)=2),FebSun1+5,""))</f>
        <v>44595</v>
      </c>
      <c r="P5" s="30">
        <f>IF(DAY(FebSun1)=1,"",IF(AND(YEAR(FebSun1+6)=CalendarYear,MONTH(FebSun1+6)=2),FebSun1+6,""))</f>
        <v>44596</v>
      </c>
      <c r="Q5" s="35">
        <f>IF(DAY(FebSun1)=1,IF(AND(YEAR(FebSun1)=CalendarYear,MONTH(FebSun1)=2),FebSun1,""),IF(AND(YEAR(FebSun1+7)=CalendarYear,MONTH(FebSun1+7)=2),FebSun1+7,""))</f>
        <v>44597</v>
      </c>
      <c r="R5" s="2"/>
      <c r="S5" s="89"/>
      <c r="U5" s="61" t="s">
        <v>41</v>
      </c>
      <c r="X5" s="2"/>
      <c r="AF5" s="2"/>
      <c r="AN5" s="2"/>
    </row>
    <row r="6" spans="1:40" ht="15.75" customHeight="1" x14ac:dyDescent="0.25">
      <c r="A6" s="24"/>
      <c r="B6" s="33"/>
      <c r="C6" s="27">
        <f>IF(DAY(JanSun1)=1,IF(AND(YEAR(JanSun1+1)=CalendarYear,MONTH(JanSun1+1)=1),JanSun1+1,""),IF(AND(YEAR(JanSun1+8)=CalendarYear,MONTH(JanSun1+8)=1),JanSun1+8,""))</f>
        <v>44563</v>
      </c>
      <c r="D6" s="30">
        <f>IF(DAY(JanSun1)=1,IF(AND(YEAR(JanSun1+2)=CalendarYear,MONTH(JanSun1+2)=1),JanSun1+2,""),IF(AND(YEAR(JanSun1+9)=CalendarYear,MONTH(JanSun1+9)=1),JanSun1+9,""))</f>
        <v>44564</v>
      </c>
      <c r="E6" s="30">
        <f>IF(DAY(JanSun1)=1,IF(AND(YEAR(JanSun1+3)=CalendarYear,MONTH(JanSun1+3)=1),JanSun1+3,""),IF(AND(YEAR(JanSun1+10)=CalendarYear,MONTH(JanSun1+10)=1),JanSun1+10,""))</f>
        <v>44565</v>
      </c>
      <c r="F6" s="30">
        <f>IF(DAY(JanSun1)=1,IF(AND(YEAR(JanSun1+4)=CalendarYear,MONTH(JanSun1+4)=1),JanSun1+4,""),IF(AND(YEAR(JanSun1+11)=CalendarYear,MONTH(JanSun1+11)=1),JanSun1+11,""))</f>
        <v>44566</v>
      </c>
      <c r="G6" s="30">
        <f>IF(DAY(JanSun1)=1,IF(AND(YEAR(JanSun1+5)=CalendarYear,MONTH(JanSun1+5)=1),JanSun1+5,""),IF(AND(YEAR(JanSun1+12)=CalendarYear,MONTH(JanSun1+12)=1),JanSun1+12,""))</f>
        <v>44567</v>
      </c>
      <c r="H6" s="30">
        <f>IF(DAY(JanSun1)=1,IF(AND(YEAR(JanSun1+6)=CalendarYear,MONTH(JanSun1+6)=1),JanSun1+6,""),IF(AND(YEAR(JanSun1+13)=CalendarYear,MONTH(JanSun1+13)=1),JanSun1+13,""))</f>
        <v>44568</v>
      </c>
      <c r="I6" s="35">
        <f>IF(DAY(JanSun1)=1,IF(AND(YEAR(JanSun1+7)=CalendarYear,MONTH(JanSun1+7)=1),JanSun1+7,""),IF(AND(YEAR(JanSun1+14)=CalendarYear,MONTH(JanSun1+14)=1),JanSun1+14,""))</f>
        <v>44569</v>
      </c>
      <c r="J6" s="41"/>
      <c r="K6" s="27">
        <f>IF(DAY(FebSun1)=1,IF(AND(YEAR(FebSun1+1)=CalendarYear,MONTH(FebSun1+1)=2),FebSun1+1,""),IF(AND(YEAR(FebSun1+8)=CalendarYear,MONTH(FebSun1+8)=2),FebSun1+8,""))</f>
        <v>44598</v>
      </c>
      <c r="L6" s="29">
        <f>IF(DAY(FebSun1)=1,IF(AND(YEAR(FebSun1+2)=CalendarYear,MONTH(FebSun1+2)=2),FebSun1+2,""),IF(AND(YEAR(FebSun1+9)=CalendarYear,MONTH(FebSun1+9)=2),FebSun1+9,""))</f>
        <v>44599</v>
      </c>
      <c r="M6" s="29">
        <f>IF(DAY(FebSun1)=1,IF(AND(YEAR(FebSun1+3)=CalendarYear,MONTH(FebSun1+3)=2),FebSun1+3,""),IF(AND(YEAR(FebSun1+10)=CalendarYear,MONTH(FebSun1+10)=2),FebSun1+10,""))</f>
        <v>44600</v>
      </c>
      <c r="N6" s="29">
        <f>IF(DAY(FebSun1)=1,IF(AND(YEAR(FebSun1+4)=CalendarYear,MONTH(FebSun1+4)=2),FebSun1+4,""),IF(AND(YEAR(FebSun1+11)=CalendarYear,MONTH(FebSun1+11)=2),FebSun1+11,""))</f>
        <v>44601</v>
      </c>
      <c r="O6" s="29">
        <f>IF(DAY(FebSun1)=1,IF(AND(YEAR(FebSun1+5)=CalendarYear,MONTH(FebSun1+5)=2),FebSun1+5,""),IF(AND(YEAR(FebSun1+12)=CalendarYear,MONTH(FebSun1+12)=2),FebSun1+12,""))</f>
        <v>44602</v>
      </c>
      <c r="P6" s="29">
        <f>IF(DAY(FebSun1)=1,IF(AND(YEAR(FebSun1+6)=CalendarYear,MONTH(FebSun1+6)=2),FebSun1+6,""),IF(AND(YEAR(FebSun1+13)=CalendarYear,MONTH(FebSun1+13)=2),FebSun1+13,""))</f>
        <v>44603</v>
      </c>
      <c r="Q6" s="35">
        <f>IF(DAY(FebSun1)=1,IF(AND(YEAR(FebSun1+7)=CalendarYear,MONTH(FebSun1+7)=2),FebSun1+7,""),IF(AND(YEAR(FebSun1+14)=CalendarYear,MONTH(FebSun1+14)=2),FebSun1+14,""))</f>
        <v>44604</v>
      </c>
      <c r="R6" s="2"/>
      <c r="S6" s="89"/>
      <c r="U6" s="61" t="s">
        <v>42</v>
      </c>
      <c r="X6" s="2"/>
      <c r="AF6" s="2"/>
      <c r="AN6" s="2"/>
    </row>
    <row r="7" spans="1:40" ht="15.75" customHeight="1" x14ac:dyDescent="0.25">
      <c r="B7" s="33"/>
      <c r="C7" s="27">
        <f>IF(DAY(JanSun1)=1,IF(AND(YEAR(JanSun1+8)=CalendarYear,MONTH(JanSun1+8)=1),JanSun1+8,""),IF(AND(YEAR(JanSun1+15)=CalendarYear,MONTH(JanSun1+15)=1),JanSun1+15,""))</f>
        <v>44570</v>
      </c>
      <c r="D7" s="29">
        <f>IF(DAY(JanSun1)=1,IF(AND(YEAR(JanSun1+9)=CalendarYear,MONTH(JanSun1+9)=1),JanSun1+9,""),IF(AND(YEAR(JanSun1+16)=CalendarYear,MONTH(JanSun1+16)=1),JanSun1+16,""))</f>
        <v>44571</v>
      </c>
      <c r="E7" s="29">
        <f>IF(DAY(JanSun1)=1,IF(AND(YEAR(JanSun1+10)=CalendarYear,MONTH(JanSun1+10)=1),JanSun1+10,""),IF(AND(YEAR(JanSun1+17)=CalendarYear,MONTH(JanSun1+17)=1),JanSun1+17,""))</f>
        <v>44572</v>
      </c>
      <c r="F7" s="29">
        <f>IF(DAY(JanSun1)=1,IF(AND(YEAR(JanSun1+11)=CalendarYear,MONTH(JanSun1+11)=1),JanSun1+11,""),IF(AND(YEAR(JanSun1+18)=CalendarYear,MONTH(JanSun1+18)=1),JanSun1+18,""))</f>
        <v>44573</v>
      </c>
      <c r="G7" s="29">
        <f>IF(DAY(JanSun1)=1,IF(AND(YEAR(JanSun1+12)=CalendarYear,MONTH(JanSun1+12)=1),JanSun1+12,""),IF(AND(YEAR(JanSun1+19)=CalendarYear,MONTH(JanSun1+19)=1),JanSun1+19,""))</f>
        <v>44574</v>
      </c>
      <c r="H7" s="29">
        <f>IF(DAY(JanSun1)=1,IF(AND(YEAR(JanSun1+13)=CalendarYear,MONTH(JanSun1+13)=1),JanSun1+13,""),IF(AND(YEAR(JanSun1+20)=CalendarYear,MONTH(JanSun1+20)=1),JanSun1+20,""))</f>
        <v>44575</v>
      </c>
      <c r="I7" s="35">
        <f>IF(DAY(JanSun1)=1,IF(AND(YEAR(JanSun1+14)=CalendarYear,MONTH(JanSun1+14)=1),JanSun1+14,""),IF(AND(YEAR(JanSun1+21)=CalendarYear,MONTH(JanSun1+21)=1),JanSun1+21,""))</f>
        <v>44576</v>
      </c>
      <c r="J7" s="41"/>
      <c r="K7" s="27">
        <f>IF(DAY(FebSun1)=1,IF(AND(YEAR(FebSun1+8)=CalendarYear,MONTH(FebSun1+8)=2),FebSun1+8,""),IF(AND(YEAR(FebSun1+15)=CalendarYear,MONTH(FebSun1+15)=2),FebSun1+15,""))</f>
        <v>44605</v>
      </c>
      <c r="L7" s="30">
        <f>IF(DAY(FebSun1)=1,IF(AND(YEAR(FebSun1+9)=CalendarYear,MONTH(FebSun1+9)=2),FebSun1+9,""),IF(AND(YEAR(FebSun1+16)=CalendarYear,MONTH(FebSun1+16)=2),FebSun1+16,""))</f>
        <v>44606</v>
      </c>
      <c r="M7" s="30">
        <f>IF(DAY(FebSun1)=1,IF(AND(YEAR(FebSun1+10)=CalendarYear,MONTH(FebSun1+10)=2),FebSun1+10,""),IF(AND(YEAR(FebSun1+17)=CalendarYear,MONTH(FebSun1+17)=2),FebSun1+17,""))</f>
        <v>44607</v>
      </c>
      <c r="N7" s="30">
        <f>IF(DAY(FebSun1)=1,IF(AND(YEAR(FebSun1+11)=CalendarYear,MONTH(FebSun1+11)=2),FebSun1+11,""),IF(AND(YEAR(FebSun1+18)=CalendarYear,MONTH(FebSun1+18)=2),FebSun1+18,""))</f>
        <v>44608</v>
      </c>
      <c r="O7" s="30">
        <f>IF(DAY(FebSun1)=1,IF(AND(YEAR(FebSun1+12)=CalendarYear,MONTH(FebSun1+12)=2),FebSun1+12,""),IF(AND(YEAR(FebSun1+19)=CalendarYear,MONTH(FebSun1+19)=2),FebSun1+19,""))</f>
        <v>44609</v>
      </c>
      <c r="P7" s="30">
        <f>IF(DAY(FebSun1)=1,IF(AND(YEAR(FebSun1+13)=CalendarYear,MONTH(FebSun1+13)=2),FebSun1+13,""),IF(AND(YEAR(FebSun1+20)=CalendarYear,MONTH(FebSun1+20)=2),FebSun1+20,""))</f>
        <v>44610</v>
      </c>
      <c r="Q7" s="35">
        <f>IF(DAY(FebSun1)=1,IF(AND(YEAR(FebSun1+14)=CalendarYear,MONTH(FebSun1+14)=2),FebSun1+14,""),IF(AND(YEAR(FebSun1+21)=CalendarYear,MONTH(FebSun1+21)=2),FebSun1+21,""))</f>
        <v>44611</v>
      </c>
      <c r="R7" s="2"/>
      <c r="S7" s="89"/>
      <c r="U7" s="62" t="s">
        <v>40</v>
      </c>
      <c r="X7" s="2"/>
      <c r="AF7" s="2"/>
      <c r="AN7" s="2"/>
    </row>
    <row r="8" spans="1:40" ht="15.75" customHeight="1" x14ac:dyDescent="0.25">
      <c r="B8" s="33"/>
      <c r="C8" s="27">
        <f>IF(DAY(JanSun1)=1,IF(AND(YEAR(JanSun1+15)=CalendarYear,MONTH(JanSun1+15)=1),JanSun1+15,""),IF(AND(YEAR(JanSun1+22)=CalendarYear,MONTH(JanSun1+22)=1),JanSun1+22,""))</f>
        <v>44577</v>
      </c>
      <c r="D8" s="30">
        <f>IF(DAY(JanSun1)=1,IF(AND(YEAR(JanSun1+16)=CalendarYear,MONTH(JanSun1+16)=1),JanSun1+16,""),IF(AND(YEAR(JanSun1+23)=CalendarYear,MONTH(JanSun1+23)=1),JanSun1+23,""))</f>
        <v>44578</v>
      </c>
      <c r="E8" s="30">
        <f>IF(DAY(JanSun1)=1,IF(AND(YEAR(JanSun1+17)=CalendarYear,MONTH(JanSun1+17)=1),JanSun1+17,""),IF(AND(YEAR(JanSun1+24)=CalendarYear,MONTH(JanSun1+24)=1),JanSun1+24,""))</f>
        <v>44579</v>
      </c>
      <c r="F8" s="30">
        <f>IF(DAY(JanSun1)=1,IF(AND(YEAR(JanSun1+18)=CalendarYear,MONTH(JanSun1+18)=1),JanSun1+18,""),IF(AND(YEAR(JanSun1+25)=CalendarYear,MONTH(JanSun1+25)=1),JanSun1+25,""))</f>
        <v>44580</v>
      </c>
      <c r="G8" s="30">
        <f>IF(DAY(JanSun1)=1,IF(AND(YEAR(JanSun1+19)=CalendarYear,MONTH(JanSun1+19)=1),JanSun1+19,""),IF(AND(YEAR(JanSun1+26)=CalendarYear,MONTH(JanSun1+26)=1),JanSun1+26,""))</f>
        <v>44581</v>
      </c>
      <c r="H8" s="30">
        <f>IF(DAY(JanSun1)=1,IF(AND(YEAR(JanSun1+20)=CalendarYear,MONTH(JanSun1+20)=1),JanSun1+20,""),IF(AND(YEAR(JanSun1+27)=CalendarYear,MONTH(JanSun1+27)=1),JanSun1+27,""))</f>
        <v>44582</v>
      </c>
      <c r="I8" s="35">
        <f>IF(DAY(JanSun1)=1,IF(AND(YEAR(JanSun1+21)=CalendarYear,MONTH(JanSun1+21)=1),JanSun1+21,""),IF(AND(YEAR(JanSun1+28)=CalendarYear,MONTH(JanSun1+28)=1),JanSun1+28,""))</f>
        <v>44583</v>
      </c>
      <c r="J8" s="41"/>
      <c r="K8" s="27">
        <f>IF(DAY(FebSun1)=1,IF(AND(YEAR(FebSun1+15)=CalendarYear,MONTH(FebSun1+15)=2),FebSun1+15,""),IF(AND(YEAR(FebSun1+22)=CalendarYear,MONTH(FebSun1+22)=2),FebSun1+22,""))</f>
        <v>44612</v>
      </c>
      <c r="L8" s="29">
        <f>IF(DAY(FebSun1)=1,IF(AND(YEAR(FebSun1+16)=CalendarYear,MONTH(FebSun1+16)=2),FebSun1+16,""),IF(AND(YEAR(FebSun1+23)=CalendarYear,MONTH(FebSun1+23)=2),FebSun1+23,""))</f>
        <v>44613</v>
      </c>
      <c r="M8" s="29">
        <f>IF(DAY(FebSun1)=1,IF(AND(YEAR(FebSun1+17)=CalendarYear,MONTH(FebSun1+17)=2),FebSun1+17,""),IF(AND(YEAR(FebSun1+24)=CalendarYear,MONTH(FebSun1+24)=2),FebSun1+24,""))</f>
        <v>44614</v>
      </c>
      <c r="N8" s="29">
        <f>IF(DAY(FebSun1)=1,IF(AND(YEAR(FebSun1+18)=CalendarYear,MONTH(FebSun1+18)=2),FebSun1+18,""),IF(AND(YEAR(FebSun1+25)=CalendarYear,MONTH(FebSun1+25)=2),FebSun1+25,""))</f>
        <v>44615</v>
      </c>
      <c r="O8" s="29">
        <f>IF(DAY(FebSun1)=1,IF(AND(YEAR(FebSun1+19)=CalendarYear,MONTH(FebSun1+19)=2),FebSun1+19,""),IF(AND(YEAR(FebSun1+26)=CalendarYear,MONTH(FebSun1+26)=2),FebSun1+26,""))</f>
        <v>44616</v>
      </c>
      <c r="P8" s="29">
        <f>IF(DAY(FebSun1)=1,IF(AND(YEAR(FebSun1+20)=CalendarYear,MONTH(FebSun1+20)=2),FebSun1+20,""),IF(AND(YEAR(FebSun1+27)=CalendarYear,MONTH(FebSun1+27)=2),FebSun1+27,""))</f>
        <v>44617</v>
      </c>
      <c r="Q8" s="35">
        <f>IF(DAY(FebSun1)=1,IF(AND(YEAR(FebSun1+21)=CalendarYear,MONTH(FebSun1+21)=2),FebSun1+21,""),IF(AND(YEAR(FebSun1+28)=CalendarYear,MONTH(FebSun1+28)=2),FebSun1+28,""))</f>
        <v>44618</v>
      </c>
      <c r="R8" s="2"/>
      <c r="S8" s="89"/>
      <c r="U8" s="62" t="s">
        <v>43</v>
      </c>
      <c r="X8" s="2"/>
      <c r="AF8" s="2"/>
      <c r="AN8" s="2"/>
    </row>
    <row r="9" spans="1:40" ht="15.75" customHeight="1" x14ac:dyDescent="0.25">
      <c r="B9" s="33"/>
      <c r="C9" s="27">
        <f>IF(DAY(JanSun1)=1,IF(AND(YEAR(JanSun1+22)=CalendarYear,MONTH(JanSun1+22)=1),JanSun1+22,""),IF(AND(YEAR(JanSun1+29)=CalendarYear,MONTH(JanSun1+29)=1),JanSun1+29,""))</f>
        <v>44584</v>
      </c>
      <c r="D9" s="29">
        <f>IF(DAY(JanSun1)=1,IF(AND(YEAR(JanSun1+23)=CalendarYear,MONTH(JanSun1+23)=1),JanSun1+23,""),IF(AND(YEAR(JanSun1+30)=CalendarYear,MONTH(JanSun1+30)=1),JanSun1+30,""))</f>
        <v>44585</v>
      </c>
      <c r="E9" s="29">
        <f>IF(DAY(JanSun1)=1,IF(AND(YEAR(JanSun1+24)=CalendarYear,MONTH(JanSun1+24)=1),JanSun1+24,""),IF(AND(YEAR(JanSun1+31)=CalendarYear,MONTH(JanSun1+31)=1),JanSun1+31,""))</f>
        <v>44586</v>
      </c>
      <c r="F9" s="29">
        <f>IF(DAY(JanSun1)=1,IF(AND(YEAR(JanSun1+25)=CalendarYear,MONTH(JanSun1+25)=1),JanSun1+25,""),IF(AND(YEAR(JanSun1+32)=CalendarYear,MONTH(JanSun1+32)=1),JanSun1+32,""))</f>
        <v>44587</v>
      </c>
      <c r="G9" s="29">
        <f>IF(DAY(JanSun1)=1,IF(AND(YEAR(JanSun1+26)=CalendarYear,MONTH(JanSun1+26)=1),JanSun1+26,""),IF(AND(YEAR(JanSun1+33)=CalendarYear,MONTH(JanSun1+33)=1),JanSun1+33,""))</f>
        <v>44588</v>
      </c>
      <c r="H9" s="29">
        <f>IF(DAY(JanSun1)=1,IF(AND(YEAR(JanSun1+27)=CalendarYear,MONTH(JanSun1+27)=1),JanSun1+27,""),IF(AND(YEAR(JanSun1+34)=CalendarYear,MONTH(JanSun1+34)=1),JanSun1+34,""))</f>
        <v>44589</v>
      </c>
      <c r="I9" s="35">
        <f>IF(DAY(JanSun1)=1,IF(AND(YEAR(JanSun1+28)=CalendarYear,MONTH(JanSun1+28)=1),JanSun1+28,""),IF(AND(YEAR(JanSun1+35)=CalendarYear,MONTH(JanSun1+35)=1),JanSun1+35,""))</f>
        <v>44590</v>
      </c>
      <c r="J9" s="41"/>
      <c r="K9" s="27">
        <f>IF(DAY(FebSun1)=1,IF(AND(YEAR(FebSun1+22)=CalendarYear,MONTH(FebSun1+22)=2),FebSun1+22,""),IF(AND(YEAR(FebSun1+29)=CalendarYear,MONTH(FebSun1+29)=2),FebSun1+29,""))</f>
        <v>44619</v>
      </c>
      <c r="L9" s="30">
        <f>IF(DAY(FebSun1)=1,IF(AND(YEAR(FebSun1+23)=CalendarYear,MONTH(FebSun1+23)=2),FebSun1+23,""),IF(AND(YEAR(FebSun1+30)=CalendarYear,MONTH(FebSun1+30)=2),FebSun1+30,""))</f>
        <v>44620</v>
      </c>
      <c r="M9" s="4" t="str">
        <f>IF(DAY(FebSun1)=1,IF(AND(YEAR(FebSun1+24)=CalendarYear,MONTH(FebSun1+24)=2),FebSun1+24,""),IF(AND(YEAR(FebSun1+31)=CalendarYear,MONTH(FebSun1+31)=2),FebSun1+31,""))</f>
        <v/>
      </c>
      <c r="N9" s="4" t="str">
        <f>IF(DAY(FebSun1)=1,IF(AND(YEAR(FebSun1+25)=CalendarYear,MONTH(FebSun1+25)=2),FebSun1+25,""),IF(AND(YEAR(FebSun1+32)=CalendarYear,MONTH(FebSun1+32)=2),FebSun1+32,""))</f>
        <v/>
      </c>
      <c r="O9" s="4" t="str">
        <f>IF(DAY(FebSun1)=1,IF(AND(YEAR(FebSun1+26)=CalendarYear,MONTH(FebSun1+26)=2),FebSun1+26,""),IF(AND(YEAR(FebSun1+33)=CalendarYear,MONTH(FebSun1+33)=2),FebSun1+33,""))</f>
        <v/>
      </c>
      <c r="P9" s="4" t="str">
        <f>IF(DAY(FebSun1)=1,IF(AND(YEAR(FebSun1+27)=CalendarYear,MONTH(FebSun1+27)=2),FebSun1+27,""),IF(AND(YEAR(FebSun1+34)=CalendarYear,MONTH(FebSun1+34)=2),FebSun1+34,""))</f>
        <v/>
      </c>
      <c r="Q9" s="35" t="str">
        <f>IF(DAY(FebSun1)=1,IF(AND(YEAR(FebSun1+28)=CalendarYear,MONTH(FebSun1+28)=2),FebSun1+28,""),IF(AND(YEAR(FebSun1+35)=CalendarYear,MONTH(FebSun1+35)=2),FebSun1+35,""))</f>
        <v/>
      </c>
      <c r="R9" s="2"/>
      <c r="S9" s="89"/>
      <c r="U9" s="63" t="s">
        <v>44</v>
      </c>
      <c r="X9" s="2"/>
      <c r="AF9" s="2"/>
      <c r="AN9" s="2"/>
    </row>
    <row r="10" spans="1:40" ht="18" customHeight="1" x14ac:dyDescent="0.25">
      <c r="B10" s="36"/>
      <c r="C10" s="37">
        <f>IF(DAY(JanSun1)=1,IF(AND(YEAR(JanSun1+29)=CalendarYear,MONTH(JanSun1+29)=1),JanSun1+29,""),IF(AND(YEAR(JanSun1+36)=CalendarYear,MONTH(JanSun1+36)=1),JanSun1+36,""))</f>
        <v>44591</v>
      </c>
      <c r="D10" s="144">
        <f>IF(DAY(JanSun1)=1,IF(AND(YEAR(JanSun1+30)=CalendarYear,MONTH(JanSun1+30)=1),JanSun1+30,""),IF(AND(YEAR(JanSun1+37)=CalendarYear,MONTH(JanSun1+37)=1),JanSun1+37,""))</f>
        <v>44592</v>
      </c>
      <c r="E10" s="37" t="str">
        <f>IF(DAY(JanSun1)=1,IF(AND(YEAR(JanSun1+31)=CalendarYear,MONTH(JanSun1+31)=1),JanSun1+31,""),IF(AND(YEAR(JanSun1+38)=CalendarYear,MONTH(JanSun1+38)=1),JanSun1+38,""))</f>
        <v/>
      </c>
      <c r="F10" s="37" t="str">
        <f>IF(DAY(JanSun1)=1,IF(AND(YEAR(JanSun1+32)=CalendarYear,MONTH(JanSun1+32)=1),JanSun1+32,""),IF(AND(YEAR(JanSun1+39)=CalendarYear,MONTH(JanSun1+39)=1),JanSun1+39,""))</f>
        <v/>
      </c>
      <c r="G10" s="37" t="str">
        <f>IF(DAY(JanSun1)=1,IF(AND(YEAR(JanSun1+33)=CalendarYear,MONTH(JanSun1+33)=1),JanSun1+33,""),IF(AND(YEAR(JanSun1+40)=CalendarYear,MONTH(JanSun1+40)=1),JanSun1+40,""))</f>
        <v/>
      </c>
      <c r="H10" s="37" t="str">
        <f>IF(DAY(JanSun1)=1,IF(AND(YEAR(JanSun1+34)=CalendarYear,MONTH(JanSun1+34)=1),JanSun1+34,""),IF(AND(YEAR(JanSun1+41)=CalendarYear,MONTH(JanSun1+41)=1),JanSun1+41,""))</f>
        <v/>
      </c>
      <c r="I10" s="38" t="str">
        <f>IF(DAY(JanSun1)=1,IF(AND(YEAR(JanSun1+35)=CalendarYear,MONTH(JanSun1+35)=1),JanSun1+35,""),IF(AND(YEAR(JanSun1+42)=CalendarYear,MONTH(JanSun1+42)=1),JanSun1+42,""))</f>
        <v/>
      </c>
      <c r="J10" s="42"/>
      <c r="K10" s="37" t="str">
        <f>IF(DAY(FebSun1)=1,IF(AND(YEAR(FebSun1+29)=CalendarYear,MONTH(FebSun1+29)=2),FebSun1+29,""),IF(AND(YEAR(FebSun1+36)=CalendarYear,MONTH(FebSun1+36)=2),FebSun1+36,""))</f>
        <v/>
      </c>
      <c r="L10" s="37" t="str">
        <f>IF(DAY(FebSun1)=1,IF(AND(YEAR(FebSun1+30)=CalendarYear,MONTH(FebSun1+30)=2),FebSun1+30,""),IF(AND(YEAR(FebSun1+37)=CalendarYear,MONTH(FebSun1+37)=2),FebSun1+37,""))</f>
        <v/>
      </c>
      <c r="M10" s="37" t="str">
        <f>IF(DAY(FebSun1)=1,IF(AND(YEAR(FebSun1+31)=CalendarYear,MONTH(FebSun1+31)=2),FebSun1+31,""),IF(AND(YEAR(FebSun1+38)=CalendarYear,MONTH(FebSun1+38)=2),FebSun1+38,""))</f>
        <v/>
      </c>
      <c r="N10" s="37" t="str">
        <f>IF(DAY(FebSun1)=1,IF(AND(YEAR(FebSun1+32)=CalendarYear,MONTH(FebSun1+32)=2),FebSun1+32,""),IF(AND(YEAR(FebSun1+39)=CalendarYear,MONTH(FebSun1+39)=2),FebSun1+39,""))</f>
        <v/>
      </c>
      <c r="O10" s="37" t="str">
        <f>IF(DAY(FebSun1)=1,IF(AND(YEAR(FebSun1+33)=CalendarYear,MONTH(FebSun1+33)=2),FebSun1+33,""),IF(AND(YEAR(FebSun1+40)=CalendarYear,MONTH(FebSun1+40)=2),FebSun1+40,""))</f>
        <v/>
      </c>
      <c r="P10" s="37" t="str">
        <f>IF(DAY(FebSun1)=1,IF(AND(YEAR(FebSun1+34)=CalendarYear,MONTH(FebSun1+34)=2),FebSun1+34,""),IF(AND(YEAR(FebSun1+41)=CalendarYear,MONTH(FebSun1+41)=2),FebSun1+41,""))</f>
        <v/>
      </c>
      <c r="Q10" s="38" t="str">
        <f>IF(DAY(FebSun1)=1,IF(AND(YEAR(FebSun1+35)=CalendarYear,MONTH(FebSun1+35)=2),FebSun1+35,""),IF(AND(YEAR(FebSun1+42)=CalendarYear,MONTH(FebSun1+42)=2),FebSun1+42,""))</f>
        <v/>
      </c>
      <c r="R10" s="2"/>
      <c r="S10" s="89"/>
      <c r="U10" s="62" t="s">
        <v>45</v>
      </c>
      <c r="X10" s="2"/>
      <c r="AF10" s="2"/>
      <c r="AN10" s="2"/>
    </row>
    <row r="11" spans="1:40" ht="15.75" customHeight="1" x14ac:dyDescent="0.25">
      <c r="B11" s="2"/>
      <c r="C11" s="4"/>
      <c r="D11" s="4"/>
      <c r="E11" s="4"/>
      <c r="F11" s="4"/>
      <c r="G11" s="4"/>
      <c r="H11" s="4"/>
      <c r="I11" s="4"/>
      <c r="J11" s="4"/>
      <c r="K11" s="4"/>
      <c r="L11" s="4"/>
      <c r="M11" s="4"/>
      <c r="N11" s="4"/>
      <c r="O11" s="4"/>
      <c r="P11" s="4"/>
      <c r="Q11" s="4"/>
      <c r="R11" s="2"/>
      <c r="S11" s="89"/>
      <c r="U11" s="62" t="s">
        <v>46</v>
      </c>
      <c r="X11" s="2"/>
      <c r="AF11" s="2"/>
      <c r="AN11" s="2"/>
    </row>
    <row r="12" spans="1:40" ht="15.75" customHeight="1" x14ac:dyDescent="0.2">
      <c r="A12" s="24" t="s">
        <v>9</v>
      </c>
      <c r="B12" s="43"/>
      <c r="C12" s="170" t="s">
        <v>28</v>
      </c>
      <c r="D12" s="170"/>
      <c r="E12" s="170"/>
      <c r="F12" s="170"/>
      <c r="G12" s="170"/>
      <c r="H12" s="170"/>
      <c r="I12" s="171"/>
      <c r="J12" s="44"/>
      <c r="K12" s="170" t="s">
        <v>29</v>
      </c>
      <c r="L12" s="170"/>
      <c r="M12" s="170"/>
      <c r="N12" s="170"/>
      <c r="O12" s="170"/>
      <c r="P12" s="170"/>
      <c r="Q12" s="171"/>
      <c r="R12" s="2"/>
      <c r="S12" s="91"/>
      <c r="V12" s="3"/>
      <c r="W12" s="3"/>
      <c r="X12" s="2"/>
      <c r="Y12" s="3"/>
      <c r="Z12" s="3"/>
      <c r="AA12" s="3"/>
      <c r="AB12" s="3"/>
      <c r="AC12" s="3"/>
      <c r="AD12" s="3"/>
      <c r="AE12" s="3"/>
      <c r="AF12" s="2"/>
      <c r="AG12" s="3"/>
      <c r="AH12" s="3"/>
      <c r="AI12" s="3"/>
      <c r="AJ12" s="3"/>
      <c r="AK12" s="3"/>
      <c r="AL12" s="3"/>
      <c r="AM12" s="3"/>
      <c r="AN12" s="2"/>
    </row>
    <row r="13" spans="1:40" ht="15.75" customHeight="1" x14ac:dyDescent="0.25">
      <c r="A13" s="24" t="s">
        <v>18</v>
      </c>
      <c r="B13" s="33"/>
      <c r="C13" s="28" t="s">
        <v>0</v>
      </c>
      <c r="D13" s="17" t="s">
        <v>51</v>
      </c>
      <c r="E13" s="17" t="s">
        <v>52</v>
      </c>
      <c r="F13" s="17" t="s">
        <v>53</v>
      </c>
      <c r="G13" s="17" t="s">
        <v>54</v>
      </c>
      <c r="H13" s="17" t="s">
        <v>55</v>
      </c>
      <c r="I13" s="34" t="s">
        <v>56</v>
      </c>
      <c r="J13" s="45"/>
      <c r="K13" s="28" t="s">
        <v>0</v>
      </c>
      <c r="L13" s="17" t="s">
        <v>51</v>
      </c>
      <c r="M13" s="17" t="s">
        <v>52</v>
      </c>
      <c r="N13" s="17" t="s">
        <v>53</v>
      </c>
      <c r="O13" s="17" t="s">
        <v>54</v>
      </c>
      <c r="P13" s="17" t="s">
        <v>55</v>
      </c>
      <c r="Q13" s="34" t="s">
        <v>56</v>
      </c>
      <c r="R13" s="2"/>
      <c r="S13" s="89"/>
      <c r="U13" s="12"/>
      <c r="X13" s="2"/>
      <c r="AF13" s="2"/>
      <c r="AN13" s="2"/>
    </row>
    <row r="14" spans="1:40" ht="15.75" customHeight="1" x14ac:dyDescent="0.2">
      <c r="B14" s="33"/>
      <c r="C14" s="27" t="str">
        <f>IF(DAY(MarSun1)=1,"",IF(AND(YEAR(MarSun1+1)=CalendarYear,MONTH(MarSun1+1)=3),MarSun1+1,""))</f>
        <v/>
      </c>
      <c r="D14" s="4" t="str">
        <f>IF(DAY(MarSun1)=1,"",IF(AND(YEAR(MarSun1+2)=CalendarYear,MONTH(MarSun1+2)=3),MarSun1+2,""))</f>
        <v/>
      </c>
      <c r="E14" s="29">
        <f>IF(DAY(MarSun1)=1,"",IF(AND(YEAR(MarSun1+3)=CalendarYear,MONTH(MarSun1+3)=3),MarSun1+3,""))</f>
        <v>44621</v>
      </c>
      <c r="F14" s="29">
        <f>IF(DAY(MarSun1)=1,"",IF(AND(YEAR(MarSun1+4)=CalendarYear,MONTH(MarSun1+4)=3),MarSun1+4,""))</f>
        <v>44622</v>
      </c>
      <c r="G14" s="29">
        <f>IF(DAY(MarSun1)=1,"",IF(AND(YEAR(MarSun1+5)=CalendarYear,MONTH(MarSun1+5)=3),MarSun1+5,""))</f>
        <v>44623</v>
      </c>
      <c r="H14" s="30">
        <f>IF(DAY(MarSun1)=1,"",IF(AND(YEAR(MarSun1+6)=CalendarYear,MONTH(MarSun1+6)=3),MarSun1+6,""))</f>
        <v>44624</v>
      </c>
      <c r="I14" s="157">
        <f>IF(DAY(MarSun1)=1,IF(AND(YEAR(MarSun1)=CalendarYear,MONTH(MarSun1)=3),MarSun1,""),IF(AND(YEAR(MarSun1+7)=CalendarYear,MONTH(MarSun1+7)=3),MarSun1+7,""))</f>
        <v>44625</v>
      </c>
      <c r="J14" s="40"/>
      <c r="K14" s="27" t="str">
        <f>IF(DAY(AprSun1)=1,"",IF(AND(YEAR(AprSun1+1)=CalendarYear,MONTH(AprSun1+1)=4),AprSun1+1,""))</f>
        <v/>
      </c>
      <c r="L14" s="4" t="str">
        <f>IF(DAY(AprSun1)=1,"",IF(AND(YEAR(AprSun1+2)=CalendarYear,MONTH(AprSun1+2)=4),AprSun1+2,""))</f>
        <v/>
      </c>
      <c r="M14" s="4" t="str">
        <f>IF(DAY(AprSun1)=1,"",IF(AND(YEAR(AprSun1+3)=CalendarYear,MONTH(AprSun1+3)=4),AprSun1+3,""))</f>
        <v/>
      </c>
      <c r="N14" s="4" t="str">
        <f>IF(DAY(AprSun1)=1,"",IF(AND(YEAR(AprSun1+4)=CalendarYear,MONTH(AprSun1+4)=4),AprSun1+4,""))</f>
        <v/>
      </c>
      <c r="O14" s="27" t="str">
        <f>IF(DAY(AprSun1)=1,"",IF(AND(YEAR(AprSun1+5)=CalendarYear,MONTH(AprSun1+5)=4),AprSun1+5,""))</f>
        <v/>
      </c>
      <c r="P14" s="102">
        <f>IF(DAY(AprSun1)=1,"",IF(AND(YEAR(AprSun1+6)=CalendarYear,MONTH(AprSun1+6)=4),AprSun1+6,""))</f>
        <v>44652</v>
      </c>
      <c r="Q14" s="35">
        <f>IF(DAY(AprSun1)=1,IF(AND(YEAR(AprSun1)=CalendarYear,MONTH(AprSun1)=4),AprSun1,""),IF(AND(YEAR(AprSun1+7)=CalendarYear,MONTH(AprSun1+7)=4),AprSun1+7,""))</f>
        <v>44653</v>
      </c>
      <c r="R14" s="2"/>
      <c r="S14" s="89"/>
      <c r="U14" s="10"/>
      <c r="X14" s="2"/>
      <c r="AF14" s="2"/>
      <c r="AN14" s="2"/>
    </row>
    <row r="15" spans="1:40" ht="15.75" customHeight="1" x14ac:dyDescent="0.2">
      <c r="A15" s="24"/>
      <c r="B15" s="33"/>
      <c r="C15" s="27">
        <f>IF(DAY(MarSun1)=1,IF(AND(YEAR(MarSun1+1)=CalendarYear,MONTH(MarSun1+1)=3),MarSun1+1,""),IF(AND(YEAR(MarSun1+8)=CalendarYear,MONTH(MarSun1+8)=3),MarSun1+8,""))</f>
        <v>44626</v>
      </c>
      <c r="D15" s="30">
        <f>IF(DAY(MarSun1)=1,IF(AND(YEAR(MarSun1+2)=CalendarYear,MONTH(MarSun1+2)=3),MarSun1+2,""),IF(AND(YEAR(MarSun1+9)=CalendarYear,MONTH(MarSun1+9)=3),MarSun1+9,""))</f>
        <v>44627</v>
      </c>
      <c r="E15" s="30">
        <f>IF(DAY(MarSun1)=1,IF(AND(YEAR(MarSun1+3)=CalendarYear,MONTH(MarSun1+3)=3),MarSun1+3,""),IF(AND(YEAR(MarSun1+10)=CalendarYear,MONTH(MarSun1+10)=3),MarSun1+10,""))</f>
        <v>44628</v>
      </c>
      <c r="F15" s="30">
        <f>IF(DAY(MarSun1)=1,IF(AND(YEAR(MarSun1+4)=CalendarYear,MONTH(MarSun1+4)=3),MarSun1+4,""),IF(AND(YEAR(MarSun1+11)=CalendarYear,MONTH(MarSun1+11)=3),MarSun1+11,""))</f>
        <v>44629</v>
      </c>
      <c r="G15" s="29">
        <f>IF(DAY(MarSun1)=1,IF(AND(YEAR(MarSun1+5)=CalendarYear,MONTH(MarSun1+5)=3),MarSun1+5,""),IF(AND(YEAR(MarSun1+12)=CalendarYear,MONTH(MarSun1+12)=3),MarSun1+12,""))</f>
        <v>44630</v>
      </c>
      <c r="H15" s="29">
        <f>IF(DAY(MarSun1)=1,IF(AND(YEAR(MarSun1+6)=CalendarYear,MONTH(MarSun1+6)=3),MarSun1+6,""),IF(AND(YEAR(MarSun1+13)=CalendarYear,MONTH(MarSun1+13)=3),MarSun1+13,""))</f>
        <v>44631</v>
      </c>
      <c r="I15" s="158">
        <f>IF(DAY(MarSun1)=1,IF(AND(YEAR(MarSun1+7)=CalendarYear,MONTH(MarSun1+7)=3),MarSun1+7,""),IF(AND(YEAR(MarSun1+14)=CalendarYear,MONTH(MarSun1+14)=3),MarSun1+14,""))</f>
        <v>44632</v>
      </c>
      <c r="J15" s="41"/>
      <c r="K15" s="27">
        <f>IF(DAY(AprSun1)=1,IF(AND(YEAR(AprSun1+1)=CalendarYear,MONTH(AprSun1+1)=4),AprSun1+1,""),IF(AND(YEAR(AprSun1+8)=CalendarYear,MONTH(AprSun1+8)=4),AprSun1+8,""))</f>
        <v>44654</v>
      </c>
      <c r="L15" s="101">
        <f>IF(DAY(AprSun1)=1,IF(AND(YEAR(AprSun1+2)=CalendarYear,MONTH(AprSun1+2)=4),AprSun1+2,""),IF(AND(YEAR(AprSun1+9)=CalendarYear,MONTH(AprSun1+9)=4),AprSun1+9,""))</f>
        <v>44655</v>
      </c>
      <c r="M15" s="30">
        <f>IF(DAY(AprSun1)=1,IF(AND(YEAR(AprSun1+3)=CalendarYear,MONTH(AprSun1+3)=4),AprSun1+3,""),IF(AND(YEAR(AprSun1+10)=CalendarYear,MONTH(AprSun1+10)=4),AprSun1+10,""))</f>
        <v>44656</v>
      </c>
      <c r="N15" s="30">
        <f>IF(DAY(AprSun1)=1,IF(AND(YEAR(AprSun1+4)=CalendarYear,MONTH(AprSun1+4)=4),AprSun1+4,""),IF(AND(YEAR(AprSun1+11)=CalendarYear,MONTH(AprSun1+11)=4),AprSun1+11,""))</f>
        <v>44657</v>
      </c>
      <c r="O15" s="101">
        <f>IF(DAY(AprSun1)=1,IF(AND(YEAR(AprSun1+5)=CalendarYear,MONTH(AprSun1+5)=4),AprSun1+5,""),IF(AND(YEAR(AprSun1+12)=CalendarYear,MONTH(AprSun1+12)=4),AprSun1+12,""))</f>
        <v>44658</v>
      </c>
      <c r="P15" s="101">
        <f>IF(DAY(AprSun1)=1,IF(AND(YEAR(AprSun1+6)=CalendarYear,MONTH(AprSun1+6)=4),AprSun1+6,""),IF(AND(YEAR(AprSun1+13)=CalendarYear,MONTH(AprSun1+13)=4),AprSun1+13,""))</f>
        <v>44659</v>
      </c>
      <c r="Q15" s="35">
        <f>IF(DAY(AprSun1)=1,IF(AND(YEAR(AprSun1+7)=CalendarYear,MONTH(AprSun1+7)=4),AprSun1+7,""),IF(AND(YEAR(AprSun1+14)=CalendarYear,MONTH(AprSun1+14)=4),AprSun1+14,""))</f>
        <v>44660</v>
      </c>
      <c r="R15" s="2"/>
      <c r="S15" s="89"/>
      <c r="U15" s="11"/>
      <c r="X15" s="2"/>
      <c r="AF15" s="2"/>
      <c r="AN15" s="2"/>
    </row>
    <row r="16" spans="1:40" ht="15.75" customHeight="1" x14ac:dyDescent="0.2">
      <c r="B16" s="33"/>
      <c r="C16" s="27">
        <f>IF(DAY(MarSun1)=1,IF(AND(YEAR(MarSun1+8)=CalendarYear,MONTH(MarSun1+8)=3),MarSun1+8,""),IF(AND(YEAR(MarSun1+15)=CalendarYear,MONTH(MarSun1+15)=3),MarSun1+15,""))</f>
        <v>44633</v>
      </c>
      <c r="D16" s="29">
        <f>IF(DAY(MarSun1)=1,IF(AND(YEAR(MarSun1+9)=CalendarYear,MONTH(MarSun1+9)=3),MarSun1+9,""),IF(AND(YEAR(MarSun1+16)=CalendarYear,MONTH(MarSun1+16)=3),MarSun1+16,""))</f>
        <v>44634</v>
      </c>
      <c r="E16" s="29">
        <f>IF(DAY(MarSun1)=1,IF(AND(YEAR(MarSun1+10)=CalendarYear,MONTH(MarSun1+10)=3),MarSun1+10,""),IF(AND(YEAR(MarSun1+17)=CalendarYear,MONTH(MarSun1+17)=3),MarSun1+17,""))</f>
        <v>44635</v>
      </c>
      <c r="F16" s="29">
        <f>IF(DAY(MarSun1)=1,IF(AND(YEAR(MarSun1+11)=CalendarYear,MONTH(MarSun1+11)=3),MarSun1+11,""),IF(AND(YEAR(MarSun1+18)=CalendarYear,MONTH(MarSun1+18)=3),MarSun1+18,""))</f>
        <v>44636</v>
      </c>
      <c r="G16" s="29">
        <f>IF(DAY(MarSun1)=1,IF(AND(YEAR(MarSun1+12)=CalendarYear,MONTH(MarSun1+12)=3),MarSun1+12,""),IF(AND(YEAR(MarSun1+19)=CalendarYear,MONTH(MarSun1+19)=3),MarSun1+19,""))</f>
        <v>44637</v>
      </c>
      <c r="H16" s="29">
        <f>IF(DAY(MarSun1)=1,IF(AND(YEAR(MarSun1+13)=CalendarYear,MONTH(MarSun1+13)=3),MarSun1+13,""),IF(AND(YEAR(MarSun1+20)=CalendarYear,MONTH(MarSun1+20)=3),MarSun1+20,""))</f>
        <v>44638</v>
      </c>
      <c r="I16" s="157">
        <f>IF(DAY(MarSun1)=1,IF(AND(YEAR(MarSun1+14)=CalendarYear,MONTH(MarSun1+14)=3),MarSun1+14,""),IF(AND(YEAR(MarSun1+21)=CalendarYear,MONTH(MarSun1+21)=3),MarSun1+21,""))</f>
        <v>44639</v>
      </c>
      <c r="J16" s="41"/>
      <c r="K16" s="159">
        <f>IF(DAY(AprSun1)=1,IF(AND(YEAR(AprSun1+8)=CalendarYear,MONTH(AprSun1+8)=4),AprSun1+8,""),IF(AND(YEAR(AprSun1+15)=CalendarYear,MONTH(AprSun1+15)=4),AprSun1+15,""))</f>
        <v>44661</v>
      </c>
      <c r="L16" s="102">
        <f>IF(DAY(AprSun1)=1,IF(AND(YEAR(AprSun1+9)=CalendarYear,MONTH(AprSun1+9)=4),AprSun1+9,""),IF(AND(YEAR(AprSun1+16)=CalendarYear,MONTH(AprSun1+16)=4),AprSun1+16,""))</f>
        <v>44662</v>
      </c>
      <c r="M16" s="29">
        <f>IF(DAY(AprSun1)=1,IF(AND(YEAR(AprSun1+10)=CalendarYear,MONTH(AprSun1+10)=4),AprSun1+10,""),IF(AND(YEAR(AprSun1+17)=CalendarYear,MONTH(AprSun1+17)=4),AprSun1+17,""))</f>
        <v>44663</v>
      </c>
      <c r="N16" s="29">
        <f>IF(DAY(AprSun1)=1,IF(AND(YEAR(AprSun1+11)=CalendarYear,MONTH(AprSun1+11)=4),AprSun1+11,""),IF(AND(YEAR(AprSun1+18)=CalendarYear,MONTH(AprSun1+18)=4),AprSun1+18,""))</f>
        <v>44664</v>
      </c>
      <c r="O16" s="27">
        <f>IF(DAY(AprSun1)=1,IF(AND(YEAR(AprSun1+12)=CalendarYear,MONTH(AprSun1+12)=4),AprSun1+12,""),IF(AND(YEAR(AprSun1+19)=CalendarYear,MONTH(AprSun1+19)=4),AprSun1+19,""))</f>
        <v>44665</v>
      </c>
      <c r="P16" s="27">
        <f>IF(DAY(AprSun1)=1,IF(AND(YEAR(AprSun1+13)=CalendarYear,MONTH(AprSun1+13)=4),AprSun1+13,""),IF(AND(YEAR(AprSun1+20)=CalendarYear,MONTH(AprSun1+20)=4),AprSun1+20,""))</f>
        <v>44666</v>
      </c>
      <c r="Q16" s="35">
        <f>IF(DAY(AprSun1)=1,IF(AND(YEAR(AprSun1+14)=CalendarYear,MONTH(AprSun1+14)=4),AprSun1+14,""),IF(AND(YEAR(AprSun1+21)=CalendarYear,MONTH(AprSun1+21)=4),AprSun1+21,""))</f>
        <v>44667</v>
      </c>
      <c r="R16" s="2"/>
      <c r="S16" s="89"/>
      <c r="U16" s="12"/>
      <c r="X16" s="2"/>
      <c r="AF16" s="2"/>
      <c r="AN16" s="2"/>
    </row>
    <row r="17" spans="1:40" ht="15.75" customHeight="1" x14ac:dyDescent="0.2">
      <c r="B17" s="33"/>
      <c r="C17" s="27">
        <f>IF(DAY(MarSun1)=1,IF(AND(YEAR(MarSun1+15)=CalendarYear,MONTH(MarSun1+15)=3),MarSun1+15,""),IF(AND(YEAR(MarSun1+22)=CalendarYear,MONTH(MarSun1+22)=3),MarSun1+22,""))</f>
        <v>44640</v>
      </c>
      <c r="D17" s="30">
        <f>IF(DAY(MarSun1)=1,IF(AND(YEAR(MarSun1+16)=CalendarYear,MONTH(MarSun1+16)=3),MarSun1+16,""),IF(AND(YEAR(MarSun1+23)=CalendarYear,MONTH(MarSun1+23)=3),MarSun1+23,""))</f>
        <v>44641</v>
      </c>
      <c r="E17" s="30">
        <f>IF(DAY(MarSun1)=1,IF(AND(YEAR(MarSun1+17)=CalendarYear,MONTH(MarSun1+17)=3),MarSun1+17,""),IF(AND(YEAR(MarSun1+24)=CalendarYear,MONTH(MarSun1+24)=3),MarSun1+24,""))</f>
        <v>44642</v>
      </c>
      <c r="F17" s="30">
        <f>IF(DAY(MarSun1)=1,IF(AND(YEAR(MarSun1+18)=CalendarYear,MONTH(MarSun1+18)=3),MarSun1+18,""),IF(AND(YEAR(MarSun1+25)=CalendarYear,MONTH(MarSun1+25)=3),MarSun1+25,""))</f>
        <v>44643</v>
      </c>
      <c r="G17" s="30">
        <f>IF(DAY(MarSun1)=1,IF(AND(YEAR(MarSun1+19)=CalendarYear,MONTH(MarSun1+19)=3),MarSun1+19,""),IF(AND(YEAR(MarSun1+26)=CalendarYear,MONTH(MarSun1+26)=3),MarSun1+26,""))</f>
        <v>44644</v>
      </c>
      <c r="H17" s="30">
        <f>IF(DAY(MarSun1)=1,IF(AND(YEAR(MarSun1+20)=CalendarYear,MONTH(MarSun1+20)=3),MarSun1+20,""),IF(AND(YEAR(MarSun1+27)=CalendarYear,MONTH(MarSun1+27)=3),MarSun1+27,""))</f>
        <v>44645</v>
      </c>
      <c r="I17" s="35">
        <f>IF(DAY(MarSun1)=1,IF(AND(YEAR(MarSun1+21)=CalendarYear,MONTH(MarSun1+21)=3),MarSun1+21,""),IF(AND(YEAR(MarSun1+28)=CalendarYear,MONTH(MarSun1+28)=3),MarSun1+28,""))</f>
        <v>44646</v>
      </c>
      <c r="J17" s="41"/>
      <c r="K17" s="27">
        <f>IF(DAY(AprSun1)=1,IF(AND(YEAR(AprSun1+15)=CalendarYear,MONTH(AprSun1+15)=4),AprSun1+15,""),IF(AND(YEAR(AprSun1+22)=CalendarYear,MONTH(AprSun1+22)=4),AprSun1+22,""))</f>
        <v>44668</v>
      </c>
      <c r="L17" s="27">
        <f>IF(DAY(AprSun1)=1,IF(AND(YEAR(AprSun1+16)=CalendarYear,MONTH(AprSun1+16)=4),AprSun1+16,""),IF(AND(YEAR(AprSun1+23)=CalendarYear,MONTH(AprSun1+23)=4),AprSun1+23,""))</f>
        <v>44669</v>
      </c>
      <c r="M17" s="30">
        <f>IF(DAY(AprSun1)=1,IF(AND(YEAR(AprSun1+17)=CalendarYear,MONTH(AprSun1+17)=4),AprSun1+17,""),IF(AND(YEAR(AprSun1+24)=CalendarYear,MONTH(AprSun1+24)=4),AprSun1+24,""))</f>
        <v>44670</v>
      </c>
      <c r="N17" s="30">
        <f>IF(DAY(AprSun1)=1,IF(AND(YEAR(AprSun1+18)=CalendarYear,MONTH(AprSun1+18)=4),AprSun1+18,""),IF(AND(YEAR(AprSun1+25)=CalendarYear,MONTH(AprSun1+25)=4),AprSun1+25,""))</f>
        <v>44671</v>
      </c>
      <c r="O17" s="31">
        <f>IF(DAY(AprSun1)=1,IF(AND(YEAR(AprSun1+19)=CalendarYear,MONTH(AprSun1+19)=4),AprSun1+19,""),IF(AND(YEAR(AprSun1+26)=CalendarYear,MONTH(AprSun1+26)=4),AprSun1+26,""))</f>
        <v>44672</v>
      </c>
      <c r="P17" s="30">
        <f>IF(DAY(AprSun1)=1,IF(AND(YEAR(AprSun1+20)=CalendarYear,MONTH(AprSun1+20)=4),AprSun1+20,""),IF(AND(YEAR(AprSun1+27)=CalendarYear,MONTH(AprSun1+27)=4),AprSun1+27,""))</f>
        <v>44673</v>
      </c>
      <c r="Q17" s="157">
        <f>IF(DAY(AprSun1)=1,IF(AND(YEAR(AprSun1+21)=CalendarYear,MONTH(AprSun1+21)=4),AprSun1+21,""),IF(AND(YEAR(AprSun1+28)=CalendarYear,MONTH(AprSun1+28)=4),AprSun1+28,""))</f>
        <v>44674</v>
      </c>
      <c r="R17" s="2"/>
      <c r="S17" s="89"/>
      <c r="U17" s="10"/>
      <c r="X17" s="2"/>
      <c r="AF17" s="2"/>
      <c r="AN17" s="2"/>
    </row>
    <row r="18" spans="1:40" ht="15.75" customHeight="1" x14ac:dyDescent="0.2">
      <c r="B18" s="33"/>
      <c r="C18" s="27">
        <f>IF(DAY(MarSun1)=1,IF(AND(YEAR(MarSun1+22)=CalendarYear,MONTH(MarSun1+22)=3),MarSun1+22,""),IF(AND(YEAR(MarSun1+29)=CalendarYear,MONTH(MarSun1+29)=3),MarSun1+29,""))</f>
        <v>44647</v>
      </c>
      <c r="D18" s="29">
        <f>IF(DAY(MarSun1)=1,IF(AND(YEAR(MarSun1+23)=CalendarYear,MONTH(MarSun1+23)=3),MarSun1+23,""),IF(AND(YEAR(MarSun1+30)=CalendarYear,MONTH(MarSun1+30)=3),MarSun1+30,""))</f>
        <v>44648</v>
      </c>
      <c r="E18" s="29">
        <f>IF(DAY(MarSun1)=1,IF(AND(YEAR(MarSun1+24)=CalendarYear,MONTH(MarSun1+24)=3),MarSun1+24,""),IF(AND(YEAR(MarSun1+31)=CalendarYear,MONTH(MarSun1+31)=3),MarSun1+31,""))</f>
        <v>44649</v>
      </c>
      <c r="F18" s="29">
        <f>IF(DAY(MarSun1)=1,IF(AND(YEAR(MarSun1+25)=CalendarYear,MONTH(MarSun1+25)=3),MarSun1+25,""),IF(AND(YEAR(MarSun1+32)=CalendarYear,MONTH(MarSun1+32)=3),MarSun1+32,""))</f>
        <v>44650</v>
      </c>
      <c r="G18" s="29">
        <f>IF(DAY(MarSun1)=1,IF(AND(YEAR(MarSun1+26)=CalendarYear,MONTH(MarSun1+26)=3),MarSun1+26,""),IF(AND(YEAR(MarSun1+33)=CalendarYear,MONTH(MarSun1+33)=3),MarSun1+33,""))</f>
        <v>44651</v>
      </c>
      <c r="H18" s="4" t="str">
        <f>IF(DAY(MarSun1)=1,IF(AND(YEAR(MarSun1+27)=CalendarYear,MONTH(MarSun1+27)=3),MarSun1+27,""),IF(AND(YEAR(MarSun1+34)=CalendarYear,MONTH(MarSun1+34)=3),MarSun1+34,""))</f>
        <v/>
      </c>
      <c r="I18" s="35" t="str">
        <f>IF(DAY(MarSun1)=1,IF(AND(YEAR(MarSun1+28)=CalendarYear,MONTH(MarSun1+28)=3),MarSun1+28,""),IF(AND(YEAR(MarSun1+35)=CalendarYear,MONTH(MarSun1+35)=3),MarSun1+35,""))</f>
        <v/>
      </c>
      <c r="J18" s="41"/>
      <c r="K18" s="27">
        <f>IF(DAY(AprSun1)=1,IF(AND(YEAR(AprSun1+22)=CalendarYear,MONTH(AprSun1+22)=4),AprSun1+22,""),IF(AND(YEAR(AprSun1+29)=CalendarYear,MONTH(AprSun1+29)=4),AprSun1+29,""))</f>
        <v>44675</v>
      </c>
      <c r="L18" s="29">
        <f>IF(DAY(AprSun1)=1,IF(AND(YEAR(AprSun1+23)=CalendarYear,MONTH(AprSun1+23)=4),AprSun1+23,""),IF(AND(YEAR(AprSun1+30)=CalendarYear,MONTH(AprSun1+30)=4),AprSun1+30,""))</f>
        <v>44676</v>
      </c>
      <c r="M18" s="29">
        <f>IF(DAY(AprSun1)=1,IF(AND(YEAR(AprSun1+24)=CalendarYear,MONTH(AprSun1+24)=4),AprSun1+24,""),IF(AND(YEAR(AprSun1+31)=CalendarYear,MONTH(AprSun1+31)=4),AprSun1+31,""))</f>
        <v>44677</v>
      </c>
      <c r="N18" s="29">
        <f>IF(DAY(AprSun1)=1,IF(AND(YEAR(AprSun1+25)=CalendarYear,MONTH(AprSun1+25)=4),AprSun1+25,""),IF(AND(YEAR(AprSun1+32)=CalendarYear,MONTH(AprSun1+32)=4),AprSun1+32,""))</f>
        <v>44678</v>
      </c>
      <c r="O18" s="29">
        <f>IF(DAY(AprSun1)=1,IF(AND(YEAR(AprSun1+26)=CalendarYear,MONTH(AprSun1+26)=4),AprSun1+26,""),IF(AND(YEAR(AprSun1+33)=CalendarYear,MONTH(AprSun1+33)=4),AprSun1+33,""))</f>
        <v>44679</v>
      </c>
      <c r="P18" s="29">
        <f>IF(DAY(AprSun1)=1,IF(AND(YEAR(AprSun1+27)=CalendarYear,MONTH(AprSun1+27)=4),AprSun1+27,""),IF(AND(YEAR(AprSun1+34)=CalendarYear,MONTH(AprSun1+34)=4),AprSun1+34,""))</f>
        <v>44680</v>
      </c>
      <c r="Q18" s="35">
        <f>IF(DAY(AprSun1)=1,IF(AND(YEAR(AprSun1+28)=CalendarYear,MONTH(AprSun1+28)=4),AprSun1+28,""),IF(AND(YEAR(AprSun1+35)=CalendarYear,MONTH(AprSun1+35)=4),AprSun1+35,""))</f>
        <v>44681</v>
      </c>
      <c r="R18" s="2"/>
      <c r="S18" s="89"/>
      <c r="U18" s="11"/>
      <c r="X18" s="2"/>
      <c r="AF18" s="2"/>
      <c r="AN18" s="2"/>
    </row>
    <row r="19" spans="1:40" ht="15.75" customHeight="1" x14ac:dyDescent="0.2">
      <c r="B19" s="36"/>
      <c r="C19" s="37" t="str">
        <f>IF(DAY(MarSun1)=1,IF(AND(YEAR(MarSun1+29)=CalendarYear,MONTH(MarSun1+29)=3),MarSun1+29,""),IF(AND(YEAR(MarSun1+36)=CalendarYear,MONTH(MarSun1+36)=3),MarSun1+36,""))</f>
        <v/>
      </c>
      <c r="D19" s="37" t="str">
        <f>IF(DAY(MarSun1)=1,IF(AND(YEAR(MarSun1+30)=CalendarYear,MONTH(MarSun1+30)=3),MarSun1+30,""),IF(AND(YEAR(MarSun1+37)=CalendarYear,MONTH(MarSun1+37)=3),MarSun1+37,""))</f>
        <v/>
      </c>
      <c r="E19" s="37" t="str">
        <f>IF(DAY(MarSun1)=1,IF(AND(YEAR(MarSun1+31)=CalendarYear,MONTH(MarSun1+31)=3),MarSun1+31,""),IF(AND(YEAR(MarSun1+38)=CalendarYear,MONTH(MarSun1+38)=3),MarSun1+38,""))</f>
        <v/>
      </c>
      <c r="F19" s="37" t="str">
        <f>IF(DAY(MarSun1)=1,IF(AND(YEAR(MarSun1+32)=CalendarYear,MONTH(MarSun1+32)=3),MarSun1+32,""),IF(AND(YEAR(MarSun1+39)=CalendarYear,MONTH(MarSun1+39)=3),MarSun1+39,""))</f>
        <v/>
      </c>
      <c r="G19" s="37" t="str">
        <f>IF(DAY(MarSun1)=1,IF(AND(YEAR(MarSun1+33)=CalendarYear,MONTH(MarSun1+33)=3),MarSun1+33,""),IF(AND(YEAR(MarSun1+40)=CalendarYear,MONTH(MarSun1+40)=3),MarSun1+40,""))</f>
        <v/>
      </c>
      <c r="H19" s="37" t="str">
        <f>IF(DAY(MarSun1)=1,IF(AND(YEAR(MarSun1+34)=CalendarYear,MONTH(MarSun1+34)=3),MarSun1+34,""),IF(AND(YEAR(MarSun1+41)=CalendarYear,MONTH(MarSun1+41)=3),MarSun1+41,""))</f>
        <v/>
      </c>
      <c r="I19" s="38" t="str">
        <f>IF(DAY(MarSun1)=1,IF(AND(YEAR(MarSun1+35)=CalendarYear,MONTH(MarSun1+35)=3),MarSun1+35,""),IF(AND(YEAR(MarSun1+42)=CalendarYear,MONTH(MarSun1+42)=3),MarSun1+42,""))</f>
        <v/>
      </c>
      <c r="J19" s="42"/>
      <c r="K19" s="37" t="str">
        <f>IF(DAY(AprSun1)=1,IF(AND(YEAR(AprSun1+29)=CalendarYear,MONTH(AprSun1+29)=4),AprSun1+29,""),IF(AND(YEAR(AprSun1+36)=CalendarYear,MONTH(AprSun1+36)=4),AprSun1+36,""))</f>
        <v/>
      </c>
      <c r="L19" s="37" t="str">
        <f>IF(DAY(AprSun1)=1,IF(AND(YEAR(AprSun1+30)=CalendarYear,MONTH(AprSun1+30)=4),AprSun1+30,""),IF(AND(YEAR(AprSun1+37)=CalendarYear,MONTH(AprSun1+37)=4),AprSun1+37,""))</f>
        <v/>
      </c>
      <c r="M19" s="37" t="str">
        <f>IF(DAY(AprSun1)=1,IF(AND(YEAR(AprSun1+31)=CalendarYear,MONTH(AprSun1+31)=4),AprSun1+31,""),IF(AND(YEAR(AprSun1+38)=CalendarYear,MONTH(AprSun1+38)=4),AprSun1+38,""))</f>
        <v/>
      </c>
      <c r="N19" s="37" t="str">
        <f>IF(DAY(AprSun1)=1,IF(AND(YEAR(AprSun1+32)=CalendarYear,MONTH(AprSun1+32)=4),AprSun1+32,""),IF(AND(YEAR(AprSun1+39)=CalendarYear,MONTH(AprSun1+39)=4),AprSun1+39,""))</f>
        <v/>
      </c>
      <c r="O19" s="37" t="str">
        <f>IF(DAY(AprSun1)=1,IF(AND(YEAR(AprSun1+33)=CalendarYear,MONTH(AprSun1+33)=4),AprSun1+33,""),IF(AND(YEAR(AprSun1+40)=CalendarYear,MONTH(AprSun1+40)=4),AprSun1+40,""))</f>
        <v/>
      </c>
      <c r="P19" s="37" t="str">
        <f>IF(DAY(AprSun1)=1,IF(AND(YEAR(AprSun1+34)=CalendarYear,MONTH(AprSun1+34)=4),AprSun1+34,""),IF(AND(YEAR(AprSun1+41)=CalendarYear,MONTH(AprSun1+41)=4),AprSun1+41,""))</f>
        <v/>
      </c>
      <c r="Q19" s="38" t="str">
        <f>IF(DAY(AprSun1)=1,IF(AND(YEAR(AprSun1+35)=CalendarYear,MONTH(AprSun1+35)=4),AprSun1+35,""),IF(AND(YEAR(AprSun1+42)=CalendarYear,MONTH(AprSun1+42)=4),AprSun1+42,""))</f>
        <v/>
      </c>
      <c r="R19" s="2"/>
      <c r="S19" s="89"/>
      <c r="U19" s="12"/>
      <c r="X19" s="2"/>
      <c r="AF19" s="2"/>
      <c r="AN19" s="2"/>
    </row>
    <row r="20" spans="1:40" ht="15.75" customHeight="1" x14ac:dyDescent="0.2">
      <c r="B20" s="2"/>
      <c r="J20" s="4"/>
      <c r="R20" s="2"/>
      <c r="S20" s="89"/>
      <c r="U20" s="10"/>
      <c r="X20" s="2"/>
      <c r="AF20" s="2"/>
      <c r="AN20" s="2"/>
    </row>
    <row r="21" spans="1:40" ht="15.75" customHeight="1" x14ac:dyDescent="0.2">
      <c r="A21" s="24" t="s">
        <v>10</v>
      </c>
      <c r="B21" s="32"/>
      <c r="C21" s="170" t="s">
        <v>30</v>
      </c>
      <c r="D21" s="170"/>
      <c r="E21" s="170"/>
      <c r="F21" s="170"/>
      <c r="G21" s="170"/>
      <c r="H21" s="170"/>
      <c r="I21" s="171"/>
      <c r="J21" s="47"/>
      <c r="K21" s="170" t="s">
        <v>31</v>
      </c>
      <c r="L21" s="170"/>
      <c r="M21" s="170"/>
      <c r="N21" s="170"/>
      <c r="O21" s="170"/>
      <c r="P21" s="170"/>
      <c r="Q21" s="171"/>
      <c r="R21" s="2"/>
      <c r="S21" s="91"/>
      <c r="U21" s="11"/>
      <c r="V21" s="3"/>
      <c r="W21" s="3"/>
      <c r="X21" s="2"/>
      <c r="Y21" s="3"/>
      <c r="Z21" s="3"/>
      <c r="AA21" s="3"/>
      <c r="AB21" s="3"/>
      <c r="AC21" s="3"/>
      <c r="AD21" s="3"/>
      <c r="AE21" s="3"/>
      <c r="AF21" s="2"/>
      <c r="AG21" s="3"/>
      <c r="AH21" s="3"/>
      <c r="AI21" s="3"/>
      <c r="AJ21" s="3"/>
      <c r="AK21" s="3"/>
      <c r="AL21" s="3"/>
      <c r="AM21" s="3"/>
      <c r="AN21" s="2"/>
    </row>
    <row r="22" spans="1:40" ht="15.75" customHeight="1" x14ac:dyDescent="0.2">
      <c r="A22" s="24" t="s">
        <v>19</v>
      </c>
      <c r="B22" s="33"/>
      <c r="C22" s="28" t="s">
        <v>0</v>
      </c>
      <c r="D22" s="17" t="s">
        <v>51</v>
      </c>
      <c r="E22" s="17" t="s">
        <v>52</v>
      </c>
      <c r="F22" s="17" t="s">
        <v>53</v>
      </c>
      <c r="G22" s="17" t="s">
        <v>54</v>
      </c>
      <c r="H22" s="17" t="s">
        <v>55</v>
      </c>
      <c r="I22" s="34" t="s">
        <v>56</v>
      </c>
      <c r="J22" s="28"/>
      <c r="K22" s="28" t="s">
        <v>0</v>
      </c>
      <c r="L22" s="17" t="s">
        <v>51</v>
      </c>
      <c r="M22" s="17" t="s">
        <v>52</v>
      </c>
      <c r="N22" s="17" t="s">
        <v>53</v>
      </c>
      <c r="O22" s="17" t="s">
        <v>54</v>
      </c>
      <c r="P22" s="17" t="s">
        <v>55</v>
      </c>
      <c r="Q22" s="34" t="s">
        <v>56</v>
      </c>
      <c r="R22" s="2"/>
      <c r="S22" s="89"/>
      <c r="U22" s="12"/>
      <c r="X22" s="2"/>
      <c r="AF22" s="2"/>
      <c r="AN22" s="2"/>
    </row>
    <row r="23" spans="1:40" ht="15.75" customHeight="1" x14ac:dyDescent="0.25">
      <c r="A23" s="24"/>
      <c r="B23" s="33"/>
      <c r="C23" s="27">
        <f>IF(DAY(MaySun1)=1,"",IF(AND(YEAR(MaySun1+1)=CalendarYear,MONTH(MaySun1+1)=5),MaySun1+1,""))</f>
        <v>44682</v>
      </c>
      <c r="D23" s="30">
        <f>IF(DAY(MaySun1)=1,"",IF(AND(YEAR(MaySun1+2)=CalendarYear,MONTH(MaySun1+2)=5),MaySun1+2,""))</f>
        <v>44683</v>
      </c>
      <c r="E23" s="30">
        <f>IF(DAY(MaySun1)=1,"",IF(AND(YEAR(MaySun1+3)=CalendarYear,MONTH(MaySun1+3)=5),MaySun1+3,""))</f>
        <v>44684</v>
      </c>
      <c r="F23" s="30">
        <f>IF(DAY(MaySun1)=1,"",IF(AND(YEAR(MaySun1+4)=CalendarYear,MONTH(MaySun1+4)=5),MaySun1+4,""))</f>
        <v>44685</v>
      </c>
      <c r="G23" s="30">
        <f>IF(DAY(MaySun1)=1,"",IF(AND(YEAR(MaySun1+5)=CalendarYear,MONTH(MaySun1+5)=5),MaySun1+5,""))</f>
        <v>44686</v>
      </c>
      <c r="H23" s="101">
        <f>IF(DAY(MaySun1)=1,"",IF(AND(YEAR(MaySun1+6)=CalendarYear,MONTH(MaySun1+6)=5),MaySun1+6,""))</f>
        <v>44687</v>
      </c>
      <c r="I23" s="35">
        <f>IF(DAY(MaySun1)=1,IF(AND(YEAR(MaySun1)=CalendarYear,MONTH(MaySun1)=5),MaySun1,""),IF(AND(YEAR(MaySun1+7)=CalendarYear,MONTH(MaySun1+7)=5),MaySun1+7,""))</f>
        <v>44688</v>
      </c>
      <c r="J23" s="45"/>
      <c r="K23" s="27" t="str">
        <f>IF(DAY(JunSun1)=1,"",IF(AND(YEAR(JunSun1+1)=CalendarYear,MONTH(JunSun1+1)=6),JunSun1+1,""))</f>
        <v/>
      </c>
      <c r="L23" s="27" t="str">
        <f>IF(DAY(JunSun1)=1,"",IF(AND(YEAR(JunSun1+2)=CalendarYear,MONTH(JunSun1+2)=6),JunSun1+2,""))</f>
        <v/>
      </c>
      <c r="M23" s="4" t="str">
        <f>IF(DAY(JunSun1)=1,"",IF(AND(YEAR(JunSun1+3)=CalendarYear,MONTH(JunSun1+3)=6),JunSun1+3,""))</f>
        <v/>
      </c>
      <c r="N23" s="30">
        <f>IF(DAY(JunSun1)=1,"",IF(AND(YEAR(JunSun1+4)=CalendarYear,MONTH(JunSun1+4)=6),JunSun1+4,""))</f>
        <v>44713</v>
      </c>
      <c r="O23" s="30">
        <f>IF(DAY(JunSun1)=1,"",IF(AND(YEAR(JunSun1+5)=CalendarYear,MONTH(JunSun1+5)=6),JunSun1+5,""))</f>
        <v>44714</v>
      </c>
      <c r="P23" s="30">
        <f>IF(DAY(JunSun1)=1,"",IF(AND(YEAR(JunSun1+6)=CalendarYear,MONTH(JunSun1+6)=6),JunSun1+6,""))</f>
        <v>44715</v>
      </c>
      <c r="Q23" s="35">
        <f>IF(DAY(JunSun1)=1,IF(AND(YEAR(JunSun1)=CalendarYear,MONTH(JunSun1)=6),JunSun1,""),IF(AND(YEAR(JunSun1+7)=CalendarYear,MONTH(JunSun1+7)=6),JunSun1+7,""))</f>
        <v>44716</v>
      </c>
      <c r="R23" s="2"/>
      <c r="S23" s="89"/>
      <c r="U23" s="10"/>
      <c r="X23" s="2"/>
      <c r="AF23" s="2"/>
      <c r="AN23" s="2"/>
    </row>
    <row r="24" spans="1:40" ht="15.75" customHeight="1" x14ac:dyDescent="0.3">
      <c r="B24" s="33"/>
      <c r="C24" s="27">
        <f>IF(DAY(MaySun1)=1,IF(AND(YEAR(MaySun1+1)=CalendarYear,MONTH(MaySun1+1)=5),MaySun1+1,""),IF(AND(YEAR(MaySun1+8)=CalendarYear,MONTH(MaySun1+8)=5),MaySun1+8,""))</f>
        <v>44689</v>
      </c>
      <c r="D24" s="29">
        <f>IF(DAY(MaySun1)=1,IF(AND(YEAR(MaySun1+2)=CalendarYear,MONTH(MaySun1+2)=5),MaySun1+2,""),IF(AND(YEAR(MaySun1+9)=CalendarYear,MONTH(MaySun1+9)=5),MaySun1+9,""))</f>
        <v>44690</v>
      </c>
      <c r="E24" s="29">
        <f>IF(DAY(MaySun1)=1,IF(AND(YEAR(MaySun1+3)=CalendarYear,MONTH(MaySun1+3)=5),MaySun1+3,""),IF(AND(YEAR(MaySun1+10)=CalendarYear,MONTH(MaySun1+10)=5),MaySun1+10,""))</f>
        <v>44691</v>
      </c>
      <c r="F24" s="29">
        <f>IF(DAY(MaySun1)=1,IF(AND(YEAR(MaySun1+4)=CalendarYear,MONTH(MaySun1+4)=5),MaySun1+4,""),IF(AND(YEAR(MaySun1+11)=CalendarYear,MONTH(MaySun1+11)=5),MaySun1+11,""))</f>
        <v>44692</v>
      </c>
      <c r="G24" s="29">
        <f>IF(DAY(MaySun1)=1,IF(AND(YEAR(MaySun1+5)=CalendarYear,MONTH(MaySun1+5)=5),MaySun1+5,""),IF(AND(YEAR(MaySun1+12)=CalendarYear,MONTH(MaySun1+12)=5),MaySun1+12,""))</f>
        <v>44693</v>
      </c>
      <c r="H24" s="29">
        <f>IF(DAY(MaySun1)=1,IF(AND(YEAR(MaySun1+6)=CalendarYear,MONTH(MaySun1+6)=5),MaySun1+6,""),IF(AND(YEAR(MaySun1+13)=CalendarYear,MONTH(MaySun1+13)=5),MaySun1+13,""))</f>
        <v>44694</v>
      </c>
      <c r="I24" s="35">
        <f>IF(DAY(MaySun1)=1,IF(AND(YEAR(MaySun1+7)=CalendarYear,MONTH(MaySun1+7)=5),MaySun1+7,""),IF(AND(YEAR(MaySun1+14)=CalendarYear,MONTH(MaySun1+14)=5),MaySun1+14,""))</f>
        <v>44695</v>
      </c>
      <c r="J24" s="40"/>
      <c r="K24" s="27">
        <f>IF(DAY(JunSun1)=1,IF(AND(YEAR(JunSun1+1)=CalendarYear,MONTH(JunSun1+1)=6),JunSun1+1,""),IF(AND(YEAR(JunSun1+8)=CalendarYear,MONTH(JunSun1+8)=6),JunSun1+8,""))</f>
        <v>44717</v>
      </c>
      <c r="L24" s="29">
        <f>IF(DAY(JunSun1)=1,IF(AND(YEAR(JunSun1+2)=CalendarYear,MONTH(JunSun1+2)=6),JunSun1+2,""),IF(AND(YEAR(JunSun1+9)=CalendarYear,MONTH(JunSun1+9)=6),JunSun1+9,""))</f>
        <v>44718</v>
      </c>
      <c r="M24" s="29">
        <f>IF(DAY(JunSun1)=1,IF(AND(YEAR(JunSun1+3)=CalendarYear,MONTH(JunSun1+3)=6),JunSun1+3,""),IF(AND(YEAR(JunSun1+10)=CalendarYear,MONTH(JunSun1+10)=6),JunSun1+10,""))</f>
        <v>44719</v>
      </c>
      <c r="N24" s="29">
        <f>IF(DAY(JunSun1)=1,IF(AND(YEAR(JunSun1+4)=CalendarYear,MONTH(JunSun1+4)=6),JunSun1+4,""),IF(AND(YEAR(JunSun1+11)=CalendarYear,MONTH(JunSun1+11)=6),JunSun1+11,""))</f>
        <v>44720</v>
      </c>
      <c r="O24" s="29">
        <f>IF(DAY(JunSun1)=1,IF(AND(YEAR(JunSun1+5)=CalendarYear,MONTH(JunSun1+5)=6),JunSun1+5,""),IF(AND(YEAR(JunSun1+12)=CalendarYear,MONTH(JunSun1+12)=6),JunSun1+12,""))</f>
        <v>44721</v>
      </c>
      <c r="P24" s="29">
        <f>IF(DAY(JunSun1)=1,IF(AND(YEAR(JunSun1+6)=CalendarYear,MONTH(JunSun1+6)=6),JunSun1+6,""),IF(AND(YEAR(JunSun1+13)=CalendarYear,MONTH(JunSun1+13)=6),JunSun1+13,""))</f>
        <v>44722</v>
      </c>
      <c r="Q24" s="35">
        <f>IF(DAY(JunSun1)=1,IF(AND(YEAR(JunSun1+7)=CalendarYear,MONTH(JunSun1+7)=6),JunSun1+7,""),IF(AND(YEAR(JunSun1+14)=CalendarYear,MONTH(JunSun1+14)=6),JunSun1+14,""))</f>
        <v>44723</v>
      </c>
      <c r="R24" s="2"/>
      <c r="S24" s="89"/>
      <c r="U24" s="55" t="s">
        <v>47</v>
      </c>
      <c r="X24" s="2"/>
      <c r="AF24" s="2"/>
      <c r="AN24" s="2"/>
    </row>
    <row r="25" spans="1:40" ht="15.75" customHeight="1" x14ac:dyDescent="0.3">
      <c r="B25" s="33"/>
      <c r="C25" s="27">
        <f>IF(DAY(MaySun1)=1,IF(AND(YEAR(MaySun1+8)=CalendarYear,MONTH(MaySun1+8)=5),MaySun1+8,""),IF(AND(YEAR(MaySun1+15)=CalendarYear,MONTH(MaySun1+15)=5),MaySun1+15,""))</f>
        <v>44696</v>
      </c>
      <c r="D25" s="30">
        <f>IF(DAY(MaySun1)=1,IF(AND(YEAR(MaySun1+9)=CalendarYear,MONTH(MaySun1+9)=5),MaySun1+9,""),IF(AND(YEAR(MaySun1+16)=CalendarYear,MONTH(MaySun1+16)=5),MaySun1+16,""))</f>
        <v>44697</v>
      </c>
      <c r="E25" s="30">
        <f>IF(DAY(MaySun1)=1,IF(AND(YEAR(MaySun1+10)=CalendarYear,MONTH(MaySun1+10)=5),MaySun1+10,""),IF(AND(YEAR(MaySun1+17)=CalendarYear,MONTH(MaySun1+17)=5),MaySun1+17,""))</f>
        <v>44698</v>
      </c>
      <c r="F25" s="30">
        <f>IF(DAY(MaySun1)=1,IF(AND(YEAR(MaySun1+11)=CalendarYear,MONTH(MaySun1+11)=5),MaySun1+11,""),IF(AND(YEAR(MaySun1+18)=CalendarYear,MONTH(MaySun1+18)=5),MaySun1+18,""))</f>
        <v>44699</v>
      </c>
      <c r="G25" s="101">
        <f>IF(DAY(MaySun1)=1,IF(AND(YEAR(MaySun1+12)=CalendarYear,MONTH(MaySun1+12)=5),MaySun1+12,""),IF(AND(YEAR(MaySun1+19)=CalendarYear,MONTH(MaySun1+19)=5),MaySun1+19,""))</f>
        <v>44700</v>
      </c>
      <c r="H25" s="30">
        <f>IF(DAY(MaySun1)=1,IF(AND(YEAR(MaySun1+13)=CalendarYear,MONTH(MaySun1+13)=5),MaySun1+13,""),IF(AND(YEAR(MaySun1+20)=CalendarYear,MONTH(MaySun1+20)=5),MaySun1+20,""))</f>
        <v>44701</v>
      </c>
      <c r="I25" s="35">
        <f>IF(DAY(MaySun1)=1,IF(AND(YEAR(MaySun1+14)=CalendarYear,MONTH(MaySun1+14)=5),MaySun1+14,""),IF(AND(YEAR(MaySun1+21)=CalendarYear,MONTH(MaySun1+21)=5),MaySun1+21,""))</f>
        <v>44702</v>
      </c>
      <c r="J25" s="41"/>
      <c r="K25" s="27">
        <f>IF(DAY(JunSun1)=1,IF(AND(YEAR(JunSun1+8)=CalendarYear,MONTH(JunSun1+8)=6),JunSun1+8,""),IF(AND(YEAR(JunSun1+15)=CalendarYear,MONTH(JunSun1+15)=6),JunSun1+15,""))</f>
        <v>44724</v>
      </c>
      <c r="L25" s="30">
        <f>IF(DAY(JunSun1)=1,IF(AND(YEAR(JunSun1+9)=CalendarYear,MONTH(JunSun1+9)=6),JunSun1+9,""),IF(AND(YEAR(JunSun1+16)=CalendarYear,MONTH(JunSun1+16)=6),JunSun1+16,""))</f>
        <v>44725</v>
      </c>
      <c r="M25" s="30">
        <f>IF(DAY(JunSun1)=1,IF(AND(YEAR(JunSun1+10)=CalendarYear,MONTH(JunSun1+10)=6),JunSun1+10,""),IF(AND(YEAR(JunSun1+17)=CalendarYear,MONTH(JunSun1+17)=6),JunSun1+17,""))</f>
        <v>44726</v>
      </c>
      <c r="N25" s="101">
        <f>IF(DAY(JunSun1)=1,IF(AND(YEAR(JunSun1+11)=CalendarYear,MONTH(JunSun1+11)=6),JunSun1+11,""),IF(AND(YEAR(JunSun1+18)=CalendarYear,MONTH(JunSun1+18)=6),JunSun1+18,""))</f>
        <v>44727</v>
      </c>
      <c r="O25" s="101">
        <f>IF(DAY(JunSun1)=1,IF(AND(YEAR(JunSun1+12)=CalendarYear,MONTH(JunSun1+12)=6),JunSun1+12,""),IF(AND(YEAR(JunSun1+19)=CalendarYear,MONTH(JunSun1+19)=6),JunSun1+19,""))</f>
        <v>44728</v>
      </c>
      <c r="P25" s="27">
        <f>IF(DAY(JunSun1)=1,IF(AND(YEAR(JunSun1+13)=CalendarYear,MONTH(JunSun1+13)=6),JunSun1+13,""),IF(AND(YEAR(JunSun1+20)=CalendarYear,MONTH(JunSun1+20)=6),JunSun1+20,""))</f>
        <v>44729</v>
      </c>
      <c r="Q25" s="35">
        <f>IF(DAY(JunSun1)=1,IF(AND(YEAR(JunSun1+14)=CalendarYear,MONTH(JunSun1+14)=6),JunSun1+14,""),IF(AND(YEAR(JunSun1+21)=CalendarYear,MONTH(JunSun1+21)=6),JunSun1+21,""))</f>
        <v>44730</v>
      </c>
      <c r="R25" s="2"/>
      <c r="S25" s="89"/>
      <c r="U25" s="55" t="s">
        <v>48</v>
      </c>
      <c r="X25" s="2"/>
      <c r="AF25" s="2"/>
      <c r="AN25" s="2"/>
    </row>
    <row r="26" spans="1:40" ht="15.75" customHeight="1" x14ac:dyDescent="0.3">
      <c r="B26" s="33"/>
      <c r="C26" s="27">
        <f>IF(DAY(MaySun1)=1,IF(AND(YEAR(MaySun1+15)=CalendarYear,MONTH(MaySun1+15)=5),MaySun1+15,""),IF(AND(YEAR(MaySun1+22)=CalendarYear,MONTH(MaySun1+22)=5),MaySun1+22,""))</f>
        <v>44703</v>
      </c>
      <c r="D26" s="29">
        <f>IF(DAY(MaySun1)=1,IF(AND(YEAR(MaySun1+16)=CalendarYear,MONTH(MaySun1+16)=5),MaySun1+16,""),IF(AND(YEAR(MaySun1+23)=CalendarYear,MONTH(MaySun1+23)=5),MaySun1+23,""))</f>
        <v>44704</v>
      </c>
      <c r="E26" s="29">
        <f>IF(DAY(MaySun1)=1,IF(AND(YEAR(MaySun1+17)=CalendarYear,MONTH(MaySun1+17)=5),MaySun1+17,""),IF(AND(YEAR(MaySun1+24)=CalendarYear,MONTH(MaySun1+24)=5),MaySun1+24,""))</f>
        <v>44705</v>
      </c>
      <c r="F26" s="29">
        <f>IF(DAY(MaySun1)=1,IF(AND(YEAR(MaySun1+18)=CalendarYear,MONTH(MaySun1+18)=5),MaySun1+18,""),IF(AND(YEAR(MaySun1+25)=CalendarYear,MONTH(MaySun1+25)=5),MaySun1+25,""))</f>
        <v>44706</v>
      </c>
      <c r="G26" s="27">
        <f>IF(DAY(MaySun1)=1,IF(AND(YEAR(MaySun1+19)=CalendarYear,MONTH(MaySun1+19)=5),MaySun1+19,""),IF(AND(YEAR(MaySun1+26)=CalendarYear,MONTH(MaySun1+26)=5),MaySun1+26,""))</f>
        <v>44707</v>
      </c>
      <c r="H26" s="29">
        <f>IF(DAY(MaySun1)=1,IF(AND(YEAR(MaySun1+20)=CalendarYear,MONTH(MaySun1+20)=5),MaySun1+20,""),IF(AND(YEAR(MaySun1+27)=CalendarYear,MONTH(MaySun1+27)=5),MaySun1+27,""))</f>
        <v>44708</v>
      </c>
      <c r="I26" s="35">
        <f>IF(DAY(MaySun1)=1,IF(AND(YEAR(MaySun1+21)=CalendarYear,MONTH(MaySun1+21)=5),MaySun1+21,""),IF(AND(YEAR(MaySun1+28)=CalendarYear,MONTH(MaySun1+28)=5),MaySun1+28,""))</f>
        <v>44709</v>
      </c>
      <c r="J26" s="41"/>
      <c r="K26" s="27">
        <f>IF(DAY(JunSun1)=1,IF(AND(YEAR(JunSun1+15)=CalendarYear,MONTH(JunSun1+15)=6),JunSun1+15,""),IF(AND(YEAR(JunSun1+22)=CalendarYear,MONTH(JunSun1+22)=6),JunSun1+22,""))</f>
        <v>44731</v>
      </c>
      <c r="L26" s="29">
        <f>IF(DAY(JunSun1)=1,IF(AND(YEAR(JunSun1+16)=CalendarYear,MONTH(JunSun1+16)=6),JunSun1+16,""),IF(AND(YEAR(JunSun1+23)=CalendarYear,MONTH(JunSun1+23)=6),JunSun1+23,""))</f>
        <v>44732</v>
      </c>
      <c r="M26" s="29">
        <f>IF(DAY(JunSun1)=1,IF(AND(YEAR(JunSun1+17)=CalendarYear,MONTH(JunSun1+17)=6),JunSun1+17,""),IF(AND(YEAR(JunSun1+24)=CalendarYear,MONTH(JunSun1+24)=6),JunSun1+24,""))</f>
        <v>44733</v>
      </c>
      <c r="N26" s="29">
        <f>IF(DAY(JunSun1)=1,IF(AND(YEAR(JunSun1+18)=CalendarYear,MONTH(JunSun1+18)=6),JunSun1+18,""),IF(AND(YEAR(JunSun1+25)=CalendarYear,MONTH(JunSun1+25)=6),JunSun1+25,""))</f>
        <v>44734</v>
      </c>
      <c r="O26" s="29">
        <f>IF(DAY(JunSun1)=1,IF(AND(YEAR(JunSun1+19)=CalendarYear,MONTH(JunSun1+19)=6),JunSun1+19,""),IF(AND(YEAR(JunSun1+26)=CalendarYear,MONTH(JunSun1+26)=6),JunSun1+26,""))</f>
        <v>44735</v>
      </c>
      <c r="P26" s="29">
        <f>IF(DAY(JunSun1)=1,IF(AND(YEAR(JunSun1+20)=CalendarYear,MONTH(JunSun1+20)=6),JunSun1+20,""),IF(AND(YEAR(JunSun1+27)=CalendarYear,MONTH(JunSun1+27)=6),JunSun1+27,""))</f>
        <v>44736</v>
      </c>
      <c r="Q26" s="35">
        <f>IF(DAY(JunSun1)=1,IF(AND(YEAR(JunSun1+21)=CalendarYear,MONTH(JunSun1+21)=6),JunSun1+21,""),IF(AND(YEAR(JunSun1+28)=CalendarYear,MONTH(JunSun1+28)=6),JunSun1+28,""))</f>
        <v>44737</v>
      </c>
      <c r="R26" s="2"/>
      <c r="S26" s="89"/>
      <c r="U26" s="55" t="s">
        <v>62</v>
      </c>
      <c r="X26" s="2"/>
      <c r="AF26" s="2"/>
      <c r="AN26" s="2"/>
    </row>
    <row r="27" spans="1:40" ht="15.75" customHeight="1" x14ac:dyDescent="0.3">
      <c r="B27" s="33"/>
      <c r="C27" s="27">
        <f>IF(DAY(MaySun1)=1,IF(AND(YEAR(MaySun1+22)=CalendarYear,MONTH(MaySun1+22)=5),MaySun1+22,""),IF(AND(YEAR(MaySun1+29)=CalendarYear,MONTH(MaySun1+29)=5),MaySun1+29,""))</f>
        <v>44710</v>
      </c>
      <c r="D27" s="30">
        <f>IF(DAY(MaySun1)=1,IF(AND(YEAR(MaySun1+23)=CalendarYear,MONTH(MaySun1+23)=5),MaySun1+23,""),IF(AND(YEAR(MaySun1+30)=CalendarYear,MONTH(MaySun1+30)=5),MaySun1+30,""))</f>
        <v>44711</v>
      </c>
      <c r="E27" s="30">
        <f>IF(DAY(MaySun1)=1,IF(AND(YEAR(MaySun1+24)=CalendarYear,MONTH(MaySun1+24)=5),MaySun1+24,""),IF(AND(YEAR(MaySun1+31)=CalendarYear,MONTH(MaySun1+31)=5),MaySun1+31,""))</f>
        <v>44712</v>
      </c>
      <c r="F27" s="4" t="str">
        <f>IF(DAY(MaySun1)=1,IF(AND(YEAR(MaySun1+25)=CalendarYear,MONTH(MaySun1+25)=5),MaySun1+25,""),IF(AND(YEAR(MaySun1+32)=CalendarYear,MONTH(MaySun1+32)=5),MaySun1+32,""))</f>
        <v/>
      </c>
      <c r="G27" s="4" t="str">
        <f>IF(DAY(MaySun1)=1,IF(AND(YEAR(MaySun1+26)=CalendarYear,MONTH(MaySun1+26)=5),MaySun1+26,""),IF(AND(YEAR(MaySun1+33)=CalendarYear,MONTH(MaySun1+33)=5),MaySun1+33,""))</f>
        <v/>
      </c>
      <c r="H27" s="4" t="str">
        <f>IF(DAY(MaySun1)=1,IF(AND(YEAR(MaySun1+27)=CalendarYear,MONTH(MaySun1+27)=5),MaySun1+27,""),IF(AND(YEAR(MaySun1+34)=CalendarYear,MONTH(MaySun1+34)=5),MaySun1+34,""))</f>
        <v/>
      </c>
      <c r="I27" s="35" t="str">
        <f>IF(DAY(MaySun1)=1,IF(AND(YEAR(MaySun1+28)=CalendarYear,MONTH(MaySun1+28)=5),MaySun1+28,""),IF(AND(YEAR(MaySun1+35)=CalendarYear,MONTH(MaySun1+35)=5),MaySun1+35,""))</f>
        <v/>
      </c>
      <c r="J27" s="41"/>
      <c r="K27" s="27">
        <f>IF(DAY(JunSun1)=1,IF(AND(YEAR(JunSun1+22)=CalendarYear,MONTH(JunSun1+22)=6),JunSun1+22,""),IF(AND(YEAR(JunSun1+29)=CalendarYear,MONTH(JunSun1+29)=6),JunSun1+29,""))</f>
        <v>44738</v>
      </c>
      <c r="L27" s="30">
        <f>IF(DAY(JunSun1)=1,IF(AND(YEAR(JunSun1+23)=CalendarYear,MONTH(JunSun1+23)=6),JunSun1+23,""),IF(AND(YEAR(JunSun1+30)=CalendarYear,MONTH(JunSun1+30)=6),JunSun1+30,""))</f>
        <v>44739</v>
      </c>
      <c r="M27" s="30">
        <f>IF(DAY(JunSun1)=1,IF(AND(YEAR(JunSun1+24)=CalendarYear,MONTH(JunSun1+24)=6),JunSun1+24,""),IF(AND(YEAR(JunSun1+31)=CalendarYear,MONTH(JunSun1+31)=6),JunSun1+31,""))</f>
        <v>44740</v>
      </c>
      <c r="N27" s="30">
        <f>IF(DAY(JunSun1)=1,IF(AND(YEAR(JunSun1+25)=CalendarYear,MONTH(JunSun1+25)=6),JunSun1+25,""),IF(AND(YEAR(JunSun1+32)=CalendarYear,MONTH(JunSun1+32)=6),JunSun1+32,""))</f>
        <v>44741</v>
      </c>
      <c r="O27" s="30">
        <f>IF(DAY(JunSun1)=1,IF(AND(YEAR(JunSun1+26)=CalendarYear,MONTH(JunSun1+26)=6),JunSun1+26,""),IF(AND(YEAR(JunSun1+33)=CalendarYear,MONTH(JunSun1+33)=6),JunSun1+33,""))</f>
        <v>44742</v>
      </c>
      <c r="P27" s="4" t="str">
        <f>IF(DAY(JunSun1)=1,IF(AND(YEAR(JunSun1+27)=CalendarYear,MONTH(JunSun1+27)=6),JunSun1+27,""),IF(AND(YEAR(JunSun1+34)=CalendarYear,MONTH(JunSun1+34)=6),JunSun1+34,""))</f>
        <v/>
      </c>
      <c r="Q27" s="35" t="str">
        <f>IF(DAY(JunSun1)=1,IF(AND(YEAR(JunSun1+28)=CalendarYear,MONTH(JunSun1+28)=6),JunSun1+28,""),IF(AND(YEAR(JunSun1+35)=CalendarYear,MONTH(JunSun1+35)=6),JunSun1+35,""))</f>
        <v/>
      </c>
      <c r="R27" s="2"/>
      <c r="S27" s="89"/>
      <c r="U27" s="55" t="s">
        <v>49</v>
      </c>
      <c r="X27" s="2"/>
      <c r="AF27" s="2"/>
      <c r="AN27" s="2"/>
    </row>
    <row r="28" spans="1:40" ht="15.75" customHeight="1" x14ac:dyDescent="0.2">
      <c r="B28" s="36"/>
      <c r="C28" s="46" t="str">
        <f>IF(DAY(MaySun1)=1,IF(AND(YEAR(MaySun1+29)=CalendarYear,MONTH(MaySun1+29)=5),MaySun1+29,""),IF(AND(YEAR(MaySun1+36)=CalendarYear,MONTH(MaySun1+36)=5),MaySun1+36,""))</f>
        <v/>
      </c>
      <c r="D28" s="37" t="str">
        <f>IF(DAY(MaySun1)=1,IF(AND(YEAR(MaySun1+30)=CalendarYear,MONTH(MaySun1+30)=5),MaySun1+30,""),IF(AND(YEAR(MaySun1+37)=CalendarYear,MONTH(MaySun1+37)=5),MaySun1+37,""))</f>
        <v/>
      </c>
      <c r="E28" s="37" t="str">
        <f>IF(DAY(MaySun1)=1,IF(AND(YEAR(MaySun1+31)=CalendarYear,MONTH(MaySun1+31)=5),MaySun1+31,""),IF(AND(YEAR(MaySun1+38)=CalendarYear,MONTH(MaySun1+38)=5),MaySun1+38,""))</f>
        <v/>
      </c>
      <c r="F28" s="37" t="str">
        <f>IF(DAY(MaySun1)=1,IF(AND(YEAR(MaySun1+32)=CalendarYear,MONTH(MaySun1+32)=5),MaySun1+32,""),IF(AND(YEAR(MaySun1+39)=CalendarYear,MONTH(MaySun1+39)=5),MaySun1+39,""))</f>
        <v/>
      </c>
      <c r="G28" s="37" t="str">
        <f>IF(DAY(MaySun1)=1,IF(AND(YEAR(MaySun1+33)=CalendarYear,MONTH(MaySun1+33)=5),MaySun1+33,""),IF(AND(YEAR(MaySun1+40)=CalendarYear,MONTH(MaySun1+40)=5),MaySun1+40,""))</f>
        <v/>
      </c>
      <c r="H28" s="37" t="str">
        <f>IF(DAY(MaySun1)=1,IF(AND(YEAR(MaySun1+34)=CalendarYear,MONTH(MaySun1+34)=5),MaySun1+34,""),IF(AND(YEAR(MaySun1+41)=CalendarYear,MONTH(MaySun1+41)=5),MaySun1+41,""))</f>
        <v/>
      </c>
      <c r="I28" s="38" t="str">
        <f>IF(DAY(MaySun1)=1,IF(AND(YEAR(MaySun1+35)=CalendarYear,MONTH(MaySun1+35)=5),MaySun1+35,""),IF(AND(YEAR(MaySun1+42)=CalendarYear,MONTH(MaySun1+42)=5),MaySun1+42,""))</f>
        <v/>
      </c>
      <c r="J28" s="42"/>
      <c r="K28" s="37" t="str">
        <f>IF(DAY(JunSun1)=1,IF(AND(YEAR(JunSun1+29)=CalendarYear,MONTH(JunSun1+29)=6),JunSun1+29,""),IF(AND(YEAR(JunSun1+36)=CalendarYear,MONTH(JunSun1+36)=6),JunSun1+36,""))</f>
        <v/>
      </c>
      <c r="L28" s="37" t="str">
        <f>IF(DAY(JunSun1)=1,IF(AND(YEAR(JunSun1+30)=CalendarYear,MONTH(JunSun1+30)=6),JunSun1+30,""),IF(AND(YEAR(JunSun1+37)=CalendarYear,MONTH(JunSun1+37)=6),JunSun1+37,""))</f>
        <v/>
      </c>
      <c r="M28" s="37" t="str">
        <f>IF(DAY(JunSun1)=1,IF(AND(YEAR(JunSun1+31)=CalendarYear,MONTH(JunSun1+31)=6),JunSun1+31,""),IF(AND(YEAR(JunSun1+38)=CalendarYear,MONTH(JunSun1+38)=6),JunSun1+38,""))</f>
        <v/>
      </c>
      <c r="N28" s="37" t="str">
        <f>IF(DAY(JunSun1)=1,IF(AND(YEAR(JunSun1+32)=CalendarYear,MONTH(JunSun1+32)=6),JunSun1+32,""),IF(AND(YEAR(JunSun1+39)=CalendarYear,MONTH(JunSun1+39)=6),JunSun1+39,""))</f>
        <v/>
      </c>
      <c r="O28" s="37" t="str">
        <f>IF(DAY(JunSun1)=1,IF(AND(YEAR(JunSun1+33)=CalendarYear,MONTH(JunSun1+33)=6),JunSun1+33,""),IF(AND(YEAR(JunSun1+40)=CalendarYear,MONTH(JunSun1+40)=6),JunSun1+40,""))</f>
        <v/>
      </c>
      <c r="P28" s="37" t="str">
        <f>IF(DAY(JunSun1)=1,IF(AND(YEAR(JunSun1+34)=CalendarYear,MONTH(JunSun1+34)=6),JunSun1+34,""),IF(AND(YEAR(JunSun1+41)=CalendarYear,MONTH(JunSun1+41)=6),JunSun1+41,""))</f>
        <v/>
      </c>
      <c r="Q28" s="38" t="str">
        <f>IF(DAY(JunSun1)=1,IF(AND(YEAR(JunSun1+35)=CalendarYear,MONTH(JunSun1+35)=6),JunSun1+35,""),IF(AND(YEAR(JunSun1+42)=CalendarYear,MONTH(JunSun1+42)=6),JunSun1+42,""))</f>
        <v/>
      </c>
      <c r="R28" s="2"/>
      <c r="S28" s="89"/>
      <c r="U28" s="12"/>
      <c r="X28" s="2"/>
      <c r="AF28" s="2"/>
      <c r="AN28" s="2"/>
    </row>
    <row r="29" spans="1:40" ht="15.75" customHeight="1" x14ac:dyDescent="0.2">
      <c r="B29" s="2"/>
      <c r="J29" s="4"/>
      <c r="R29" s="2"/>
      <c r="S29" s="89"/>
      <c r="U29" s="10"/>
      <c r="X29" s="2"/>
      <c r="AF29" s="2"/>
      <c r="AN29" s="2"/>
    </row>
    <row r="30" spans="1:40" ht="15.75" customHeight="1" x14ac:dyDescent="0.3">
      <c r="A30" s="24" t="s">
        <v>11</v>
      </c>
      <c r="B30" s="32"/>
      <c r="C30" s="170" t="s">
        <v>32</v>
      </c>
      <c r="D30" s="170"/>
      <c r="E30" s="170"/>
      <c r="F30" s="170"/>
      <c r="G30" s="170"/>
      <c r="H30" s="170"/>
      <c r="I30" s="171"/>
      <c r="J30" s="47"/>
      <c r="K30" s="170" t="s">
        <v>33</v>
      </c>
      <c r="L30" s="170"/>
      <c r="M30" s="170"/>
      <c r="N30" s="170"/>
      <c r="O30" s="170"/>
      <c r="P30" s="170"/>
      <c r="Q30" s="171"/>
      <c r="S30" s="90"/>
      <c r="U30" s="56" t="s">
        <v>57</v>
      </c>
      <c r="V30" s="2"/>
      <c r="W30" s="2"/>
      <c r="X30" s="2"/>
      <c r="AF30" s="2"/>
      <c r="AN30" s="2"/>
    </row>
    <row r="31" spans="1:40" ht="15.75" customHeight="1" x14ac:dyDescent="0.3">
      <c r="A31" s="24" t="s">
        <v>20</v>
      </c>
      <c r="B31" s="48"/>
      <c r="C31" s="28" t="s">
        <v>0</v>
      </c>
      <c r="D31" s="17" t="s">
        <v>51</v>
      </c>
      <c r="E31" s="17" t="s">
        <v>52</v>
      </c>
      <c r="F31" s="17" t="s">
        <v>53</v>
      </c>
      <c r="G31" s="17" t="s">
        <v>54</v>
      </c>
      <c r="H31" s="17" t="s">
        <v>55</v>
      </c>
      <c r="I31" s="34" t="s">
        <v>56</v>
      </c>
      <c r="J31" s="41"/>
      <c r="K31" s="28" t="s">
        <v>0</v>
      </c>
      <c r="L31" s="17" t="s">
        <v>51</v>
      </c>
      <c r="M31" s="17" t="s">
        <v>52</v>
      </c>
      <c r="N31" s="17" t="s">
        <v>53</v>
      </c>
      <c r="O31" s="17" t="s">
        <v>54</v>
      </c>
      <c r="P31" s="17" t="s">
        <v>55</v>
      </c>
      <c r="Q31" s="34" t="s">
        <v>56</v>
      </c>
      <c r="S31" s="89"/>
      <c r="U31" s="56" t="s">
        <v>58</v>
      </c>
    </row>
    <row r="32" spans="1:40" ht="15.75" customHeight="1" x14ac:dyDescent="0.3">
      <c r="A32" s="24"/>
      <c r="B32" s="48"/>
      <c r="C32" s="27" t="str">
        <f>IF(DAY(JulSun1)=1,"",IF(AND(YEAR(JulSun1+1)=CalendarYear,MONTH(JulSun1+1)=7),JulSun1+1,""))</f>
        <v/>
      </c>
      <c r="D32" s="4" t="str">
        <f>IF(DAY(JulSun1)=1,"",IF(AND(YEAR(JulSun1+2)=CalendarYear,MONTH(JulSun1+2)=7),JulSun1+2,""))</f>
        <v/>
      </c>
      <c r="E32" s="4" t="str">
        <f>IF(DAY(JulSun1)=1,"",IF(AND(YEAR(JulSun1+3)=CalendarYear,MONTH(JulSun1+3)=7),JulSun1+3,""))</f>
        <v/>
      </c>
      <c r="F32" s="4" t="str">
        <f>IF(DAY(JulSun1)=1,"",IF(AND(YEAR(JulSun1+4)=CalendarYear,MONTH(JulSun1+4)=7),JulSun1+4,""))</f>
        <v/>
      </c>
      <c r="G32" s="4" t="str">
        <f>IF(DAY(JulSun1)=1,"",IF(AND(YEAR(JulSun1+5)=CalendarYear,MONTH(JulSun1+5)=7),JulSun1+5,""))</f>
        <v/>
      </c>
      <c r="H32" s="30">
        <f>IF(DAY(JulSun1)=1,"",IF(AND(YEAR(JulSun1+6)=CalendarYear,MONTH(JulSun1+6)=7),JulSun1+6,""))</f>
        <v>44743</v>
      </c>
      <c r="I32" s="35">
        <f>IF(DAY(JulSun1)=1,IF(AND(YEAR(JulSun1)=CalendarYear,MONTH(JulSun1)=7),JulSun1,""),IF(AND(YEAR(JulSun1+7)=CalendarYear,MONTH(JulSun1+7)=7),JulSun1+7,""))</f>
        <v>44744</v>
      </c>
      <c r="J32" s="33"/>
      <c r="K32" s="27" t="str">
        <f>IF(DAY(AugSun1)=1,"",IF(AND(YEAR(AugSun1+1)=CalendarYear,MONTH(AugSun1+1)=8),AugSun1+1,""))</f>
        <v/>
      </c>
      <c r="L32" s="27">
        <f>IF(DAY(AugSun1)=1,"",IF(AND(YEAR(AugSun1+2)=CalendarYear,MONTH(AugSun1+2)=8),AugSun1+2,""))</f>
        <v>44774</v>
      </c>
      <c r="M32" s="29">
        <f>IF(DAY(AugSun1)=1,"",IF(AND(YEAR(AugSun1+3)=CalendarYear,MONTH(AugSun1+3)=8),AugSun1+3,""))</f>
        <v>44775</v>
      </c>
      <c r="N32" s="29">
        <f>IF(DAY(AugSun1)=1,"",IF(AND(YEAR(AugSun1+4)=CalendarYear,MONTH(AugSun1+4)=8),AugSun1+4,""))</f>
        <v>44776</v>
      </c>
      <c r="O32" s="29">
        <f>IF(DAY(AugSun1)=1,"",IF(AND(YEAR(AugSun1+5)=CalendarYear,MONTH(AugSun1+5)=8),AugSun1+5,""))</f>
        <v>44777</v>
      </c>
      <c r="P32" s="29">
        <f>IF(DAY(AugSun1)=1,"",IF(AND(YEAR(AugSun1+6)=CalendarYear,MONTH(AugSun1+6)=8),AugSun1+6,""))</f>
        <v>44778</v>
      </c>
      <c r="Q32" s="35">
        <f>IF(DAY(AugSun1)=1,IF(AND(YEAR(AugSun1)=CalendarYear,MONTH(AugSun1)=8),AugSun1,""),IF(AND(YEAR(AugSun1+7)=CalendarYear,MONTH(AugSun1+7)=8),AugSun1+7,""))</f>
        <v>44779</v>
      </c>
      <c r="S32" s="89"/>
      <c r="U32" s="56" t="s">
        <v>59</v>
      </c>
    </row>
    <row r="33" spans="1:21" ht="15.75" customHeight="1" x14ac:dyDescent="0.3">
      <c r="A33" s="24"/>
      <c r="B33" s="48"/>
      <c r="C33" s="27">
        <f>IF(DAY(JulSun1)=1,IF(AND(YEAR(JulSun1+1)=CalendarYear,MONTH(JulSun1+1)=7),JulSun1+1,""),IF(AND(YEAR(JulSun1+8)=CalendarYear,MONTH(JulSun1+8)=7),JulSun1+8,""))</f>
        <v>44745</v>
      </c>
      <c r="D33" s="29">
        <f>IF(DAY(JulSun1)=1,IF(AND(YEAR(JulSun1+2)=CalendarYear,MONTH(JulSun1+2)=7),JulSun1+2,""),IF(AND(YEAR(JulSun1+9)=CalendarYear,MONTH(JulSun1+9)=7),JulSun1+9,""))</f>
        <v>44746</v>
      </c>
      <c r="E33" s="29">
        <f>IF(DAY(JulSun1)=1,IF(AND(YEAR(JulSun1+3)=CalendarYear,MONTH(JulSun1+3)=7),JulSun1+3,""),IF(AND(YEAR(JulSun1+10)=CalendarYear,MONTH(JulSun1+10)=7),JulSun1+10,""))</f>
        <v>44747</v>
      </c>
      <c r="F33" s="29">
        <f>IF(DAY(JulSun1)=1,IF(AND(YEAR(JulSun1+4)=CalendarYear,MONTH(JulSun1+4)=7),JulSun1+4,""),IF(AND(YEAR(JulSun1+11)=CalendarYear,MONTH(JulSun1+11)=7),JulSun1+11,""))</f>
        <v>44748</v>
      </c>
      <c r="G33" s="29">
        <f>IF(DAY(JulSun1)=1,IF(AND(YEAR(JulSun1+5)=CalendarYear,MONTH(JulSun1+5)=7),JulSun1+5,""),IF(AND(YEAR(JulSun1+12)=CalendarYear,MONTH(JulSun1+12)=7),JulSun1+12,""))</f>
        <v>44749</v>
      </c>
      <c r="H33" s="29">
        <f>IF(DAY(JulSun1)=1,IF(AND(YEAR(JulSun1+6)=CalendarYear,MONTH(JulSun1+6)=7),JulSun1+6,""),IF(AND(YEAR(JulSun1+13)=CalendarYear,MONTH(JulSun1+13)=7),JulSun1+13,""))</f>
        <v>44750</v>
      </c>
      <c r="I33" s="35">
        <f>IF(DAY(JulSun1)=1,IF(AND(YEAR(JulSun1+7)=CalendarYear,MONTH(JulSun1+7)=7),JulSun1+7,""),IF(AND(YEAR(JulSun1+14)=CalendarYear,MONTH(JulSun1+14)=7),JulSun1+14,""))</f>
        <v>44751</v>
      </c>
      <c r="J33" s="48"/>
      <c r="K33" s="27">
        <f>IF(DAY(AugSun1)=1,IF(AND(YEAR(AugSun1+1)=CalendarYear,MONTH(AugSun1+1)=8),AugSun1+1,""),IF(AND(YEAR(AugSun1+8)=CalendarYear,MONTH(AugSun1+8)=8),AugSun1+8,""))</f>
        <v>44780</v>
      </c>
      <c r="L33" s="101">
        <f>IF(DAY(AugSun1)=1,IF(AND(YEAR(AugSun1+2)=CalendarYear,MONTH(AugSun1+2)=8),AugSun1+2,""),IF(AND(YEAR(AugSun1+9)=CalendarYear,MONTH(AugSun1+9)=8),AugSun1+9,""))</f>
        <v>44781</v>
      </c>
      <c r="M33" s="30">
        <f>IF(DAY(AugSun1)=1,IF(AND(YEAR(AugSun1+3)=CalendarYear,MONTH(AugSun1+3)=8),AugSun1+3,""),IF(AND(YEAR(AugSun1+10)=CalendarYear,MONTH(AugSun1+10)=8),AugSun1+10,""))</f>
        <v>44782</v>
      </c>
      <c r="N33" s="30">
        <f>IF(DAY(AugSun1)=1,IF(AND(YEAR(AugSun1+4)=CalendarYear,MONTH(AugSun1+4)=8),AugSun1+4,""),IF(AND(YEAR(AugSun1+11)=CalendarYear,MONTH(AugSun1+11)=8),AugSun1+11,""))</f>
        <v>44783</v>
      </c>
      <c r="O33" s="30">
        <f>IF(DAY(AugSun1)=1,IF(AND(YEAR(AugSun1+5)=CalendarYear,MONTH(AugSun1+5)=8),AugSun1+5,""),IF(AND(YEAR(AugSun1+12)=CalendarYear,MONTH(AugSun1+12)=8),AugSun1+12,""))</f>
        <v>44784</v>
      </c>
      <c r="P33" s="30">
        <f>IF(DAY(AugSun1)=1,IF(AND(YEAR(AugSun1+6)=CalendarYear,MONTH(AugSun1+6)=8),AugSun1+6,""),IF(AND(YEAR(AugSun1+13)=CalendarYear,MONTH(AugSun1+13)=8),AugSun1+13,""))</f>
        <v>44785</v>
      </c>
      <c r="Q33" s="35">
        <f>IF(DAY(AugSun1)=1,IF(AND(YEAR(AugSun1+7)=CalendarYear,MONTH(AugSun1+7)=8),AugSun1+7,""),IF(AND(YEAR(AugSun1+14)=CalendarYear,MONTH(AugSun1+14)=8),AugSun1+14,""))</f>
        <v>44786</v>
      </c>
      <c r="S33" s="89"/>
      <c r="U33" s="56" t="s">
        <v>60</v>
      </c>
    </row>
    <row r="34" spans="1:21" ht="15.75" customHeight="1" x14ac:dyDescent="0.3">
      <c r="B34" s="48"/>
      <c r="C34" s="27">
        <f>IF(DAY(JulSun1)=1,IF(AND(YEAR(JulSun1+8)=CalendarYear,MONTH(JulSun1+8)=7),JulSun1+8,""),IF(AND(YEAR(JulSun1+15)=CalendarYear,MONTH(JulSun1+15)=7),JulSun1+15,""))</f>
        <v>44752</v>
      </c>
      <c r="D34" s="30">
        <f>IF(DAY(JulSun1)=1,IF(AND(YEAR(JulSun1+9)=CalendarYear,MONTH(JulSun1+9)=7),JulSun1+9,""),IF(AND(YEAR(JulSun1+16)=CalendarYear,MONTH(JulSun1+16)=7),JulSun1+16,""))</f>
        <v>44753</v>
      </c>
      <c r="E34" s="30">
        <f>IF(DAY(JulSun1)=1,IF(AND(YEAR(JulSun1+10)=CalendarYear,MONTH(JulSun1+10)=7),JulSun1+10,""),IF(AND(YEAR(JulSun1+17)=CalendarYear,MONTH(JulSun1+17)=7),JulSun1+17,""))</f>
        <v>44754</v>
      </c>
      <c r="F34" s="30">
        <f>IF(DAY(JulSun1)=1,IF(AND(YEAR(JulSun1+11)=CalendarYear,MONTH(JulSun1+11)=7),JulSun1+11,""),IF(AND(YEAR(JulSun1+18)=CalendarYear,MONTH(JulSun1+18)=7),JulSun1+18,""))</f>
        <v>44755</v>
      </c>
      <c r="G34" s="30">
        <f>IF(DAY(JulSun1)=1,IF(AND(YEAR(JulSun1+12)=CalendarYear,MONTH(JulSun1+12)=7),JulSun1+12,""),IF(AND(YEAR(JulSun1+19)=CalendarYear,MONTH(JulSun1+19)=7),JulSun1+19,""))</f>
        <v>44756</v>
      </c>
      <c r="H34" s="30">
        <f>IF(DAY(JulSun1)=1,IF(AND(YEAR(JulSun1+13)=CalendarYear,MONTH(JulSun1+13)=7),JulSun1+13,""),IF(AND(YEAR(JulSun1+20)=CalendarYear,MONTH(JulSun1+20)=7),JulSun1+20,""))</f>
        <v>44757</v>
      </c>
      <c r="I34" s="35">
        <f>IF(DAY(JulSun1)=1,IF(AND(YEAR(JulSun1+14)=CalendarYear,MONTH(JulSun1+14)=7),JulSun1+14,""),IF(AND(YEAR(JulSun1+21)=CalendarYear,MONTH(JulSun1+21)=7),JulSun1+21,""))</f>
        <v>44758</v>
      </c>
      <c r="J34" s="48"/>
      <c r="K34" s="27">
        <f>IF(DAY(AugSun1)=1,IF(AND(YEAR(AugSun1+8)=CalendarYear,MONTH(AugSun1+8)=8),AugSun1+8,""),IF(AND(YEAR(AugSun1+15)=CalendarYear,MONTH(AugSun1+15)=8),AugSun1+15,""))</f>
        <v>44787</v>
      </c>
      <c r="L34" s="29">
        <f>IF(DAY(AugSun1)=1,IF(AND(YEAR(AugSun1+9)=CalendarYear,MONTH(AugSun1+9)=8),AugSun1+9,""),IF(AND(YEAR(AugSun1+16)=CalendarYear,MONTH(AugSun1+16)=8),AugSun1+16,""))</f>
        <v>44788</v>
      </c>
      <c r="M34" s="29">
        <f>IF(DAY(AugSun1)=1,IF(AND(YEAR(AugSun1+10)=CalendarYear,MONTH(AugSun1+10)=8),AugSun1+10,""),IF(AND(YEAR(AugSun1+17)=CalendarYear,MONTH(AugSun1+17)=8),AugSun1+17,""))</f>
        <v>44789</v>
      </c>
      <c r="N34" s="29">
        <f>IF(DAY(AugSun1)=1,IF(AND(YEAR(AugSun1+11)=CalendarYear,MONTH(AugSun1+11)=8),AugSun1+11,""),IF(AND(YEAR(AugSun1+18)=CalendarYear,MONTH(AugSun1+18)=8),AugSun1+18,""))</f>
        <v>44790</v>
      </c>
      <c r="O34" s="29">
        <f>IF(DAY(AugSun1)=1,IF(AND(YEAR(AugSun1+12)=CalendarYear,MONTH(AugSun1+12)=8),AugSun1+12,""),IF(AND(YEAR(AugSun1+19)=CalendarYear,MONTH(AugSun1+19)=8),AugSun1+19,""))</f>
        <v>44791</v>
      </c>
      <c r="P34" s="29">
        <f>IF(DAY(AugSun1)=1,IF(AND(YEAR(AugSun1+13)=CalendarYear,MONTH(AugSun1+13)=8),AugSun1+13,""),IF(AND(YEAR(AugSun1+20)=CalendarYear,MONTH(AugSun1+20)=8),AugSun1+20,""))</f>
        <v>44792</v>
      </c>
      <c r="Q34" s="35">
        <f>IF(DAY(AugSun1)=1,IF(AND(YEAR(AugSun1+14)=CalendarYear,MONTH(AugSun1+14)=8),AugSun1+14,""),IF(AND(YEAR(AugSun1+21)=CalendarYear,MONTH(AugSun1+21)=8),AugSun1+21,""))</f>
        <v>44793</v>
      </c>
      <c r="S34" s="89"/>
      <c r="U34" s="57" t="s">
        <v>61</v>
      </c>
    </row>
    <row r="35" spans="1:21" ht="15.75" customHeight="1" x14ac:dyDescent="0.2">
      <c r="B35" s="48"/>
      <c r="C35" s="27">
        <f>IF(DAY(JulSun1)=1,IF(AND(YEAR(JulSun1+15)=CalendarYear,MONTH(JulSun1+15)=7),JulSun1+15,""),IF(AND(YEAR(JulSun1+22)=CalendarYear,MONTH(JulSun1+22)=7),JulSun1+22,""))</f>
        <v>44759</v>
      </c>
      <c r="D35" s="29">
        <f>IF(DAY(JulSun1)=1,IF(AND(YEAR(JulSun1+16)=CalendarYear,MONTH(JulSun1+16)=7),JulSun1+16,""),IF(AND(YEAR(JulSun1+23)=CalendarYear,MONTH(JulSun1+23)=7),JulSun1+23,""))</f>
        <v>44760</v>
      </c>
      <c r="E35" s="29">
        <f>IF(DAY(JulSun1)=1,IF(AND(YEAR(JulSun1+17)=CalendarYear,MONTH(JulSun1+17)=7),JulSun1+17,""),IF(AND(YEAR(JulSun1+24)=CalendarYear,MONTH(JulSun1+24)=7),JulSun1+24,""))</f>
        <v>44761</v>
      </c>
      <c r="F35" s="29">
        <f>IF(DAY(JulSun1)=1,IF(AND(YEAR(JulSun1+18)=CalendarYear,MONTH(JulSun1+18)=7),JulSun1+18,""),IF(AND(YEAR(JulSun1+25)=CalendarYear,MONTH(JulSun1+25)=7),JulSun1+25,""))</f>
        <v>44762</v>
      </c>
      <c r="G35" s="29">
        <f>IF(DAY(JulSun1)=1,IF(AND(YEAR(JulSun1+19)=CalendarYear,MONTH(JulSun1+19)=7),JulSun1+19,""),IF(AND(YEAR(JulSun1+26)=CalendarYear,MONTH(JulSun1+26)=7),JulSun1+26,""))</f>
        <v>44763</v>
      </c>
      <c r="H35" s="29">
        <f>IF(DAY(JulSun1)=1,IF(AND(YEAR(JulSun1+20)=CalendarYear,MONTH(JulSun1+20)=7),JulSun1+20,""),IF(AND(YEAR(JulSun1+27)=CalendarYear,MONTH(JulSun1+27)=7),JulSun1+27,""))</f>
        <v>44764</v>
      </c>
      <c r="I35" s="35">
        <f>IF(DAY(JulSun1)=1,IF(AND(YEAR(JulSun1+21)=CalendarYear,MONTH(JulSun1+21)=7),JulSun1+21,""),IF(AND(YEAR(JulSun1+28)=CalendarYear,MONTH(JulSun1+28)=7),JulSun1+28,""))</f>
        <v>44765</v>
      </c>
      <c r="J35" s="48"/>
      <c r="K35" s="27">
        <f>IF(DAY(AugSun1)=1,IF(AND(YEAR(AugSun1+15)=CalendarYear,MONTH(AugSun1+15)=8),AugSun1+15,""),IF(AND(YEAR(AugSun1+22)=CalendarYear,MONTH(AugSun1+22)=8),AugSun1+22,""))</f>
        <v>44794</v>
      </c>
      <c r="L35" s="30">
        <f>IF(DAY(AugSun1)=1,IF(AND(YEAR(AugSun1+16)=CalendarYear,MONTH(AugSun1+16)=8),AugSun1+16,""),IF(AND(YEAR(AugSun1+23)=CalendarYear,MONTH(AugSun1+23)=8),AugSun1+23,""))</f>
        <v>44795</v>
      </c>
      <c r="M35" s="30">
        <f>IF(DAY(AugSun1)=1,IF(AND(YEAR(AugSun1+17)=CalendarYear,MONTH(AugSun1+17)=8),AugSun1+17,""),IF(AND(YEAR(AugSun1+24)=CalendarYear,MONTH(AugSun1+24)=8),AugSun1+24,""))</f>
        <v>44796</v>
      </c>
      <c r="N35" s="30">
        <f>IF(DAY(AugSun1)=1,IF(AND(YEAR(AugSun1+18)=CalendarYear,MONTH(AugSun1+18)=8),AugSun1+18,""),IF(AND(YEAR(AugSun1+25)=CalendarYear,MONTH(AugSun1+25)=8),AugSun1+25,""))</f>
        <v>44797</v>
      </c>
      <c r="O35" s="30">
        <f>IF(DAY(AugSun1)=1,IF(AND(YEAR(AugSun1+19)=CalendarYear,MONTH(AugSun1+19)=8),AugSun1+19,""),IF(AND(YEAR(AugSun1+26)=CalendarYear,MONTH(AugSun1+26)=8),AugSun1+26,""))</f>
        <v>44798</v>
      </c>
      <c r="P35" s="30">
        <f>IF(DAY(AugSun1)=1,IF(AND(YEAR(AugSun1+20)=CalendarYear,MONTH(AugSun1+20)=8),AugSun1+20,""),IF(AND(YEAR(AugSun1+27)=CalendarYear,MONTH(AugSun1+27)=8),AugSun1+27,""))</f>
        <v>44799</v>
      </c>
      <c r="Q35" s="35">
        <f>IF(DAY(AugSun1)=1,IF(AND(YEAR(AugSun1+21)=CalendarYear,MONTH(AugSun1+21)=8),AugSun1+21,""),IF(AND(YEAR(AugSun1+28)=CalendarYear,MONTH(AugSun1+28)=8),AugSun1+28,""))</f>
        <v>44800</v>
      </c>
      <c r="S35" s="89"/>
      <c r="U35" s="10"/>
    </row>
    <row r="36" spans="1:21" ht="15.75" customHeight="1" x14ac:dyDescent="0.2">
      <c r="B36" s="48"/>
      <c r="C36" s="27">
        <f>IF(DAY(JulSun1)=1,IF(AND(YEAR(JulSun1+22)=CalendarYear,MONTH(JulSun1+22)=7),JulSun1+22,""),IF(AND(YEAR(JulSun1+29)=CalendarYear,MONTH(JulSun1+29)=7),JulSun1+29,""))</f>
        <v>44766</v>
      </c>
      <c r="D36" s="30">
        <f>IF(DAY(JulSun1)=1,IF(AND(YEAR(JulSun1+23)=CalendarYear,MONTH(JulSun1+23)=7),JulSun1+23,""),IF(AND(YEAR(JulSun1+30)=CalendarYear,MONTH(JulSun1+30)=7),JulSun1+30,""))</f>
        <v>44767</v>
      </c>
      <c r="E36" s="30">
        <f>IF(DAY(JulSun1)=1,IF(AND(YEAR(JulSun1+24)=CalendarYear,MONTH(JulSun1+24)=7),JulSun1+24,""),IF(AND(YEAR(JulSun1+31)=CalendarYear,MONTH(JulSun1+31)=7),JulSun1+31,""))</f>
        <v>44768</v>
      </c>
      <c r="F36" s="30">
        <f>IF(DAY(JulSun1)=1,IF(AND(YEAR(JulSun1+25)=CalendarYear,MONTH(JulSun1+25)=7),JulSun1+25,""),IF(AND(YEAR(JulSun1+32)=CalendarYear,MONTH(JulSun1+32)=7),JulSun1+32,""))</f>
        <v>44769</v>
      </c>
      <c r="G36" s="30">
        <f>IF(DAY(JulSun1)=1,IF(AND(YEAR(JulSun1+26)=CalendarYear,MONTH(JulSun1+26)=7),JulSun1+26,""),IF(AND(YEAR(JulSun1+33)=CalendarYear,MONTH(JulSun1+33)=7),JulSun1+33,""))</f>
        <v>44770</v>
      </c>
      <c r="H36" s="30">
        <f>IF(DAY(JulSun1)=1,IF(AND(YEAR(JulSun1+27)=CalendarYear,MONTH(JulSun1+27)=7),JulSun1+27,""),IF(AND(YEAR(JulSun1+34)=CalendarYear,MONTH(JulSun1+34)=7),JulSun1+34,""))</f>
        <v>44771</v>
      </c>
      <c r="I36" s="35">
        <f>IF(DAY(JulSun1)=1,IF(AND(YEAR(JulSun1+28)=CalendarYear,MONTH(JulSun1+28)=7),JulSun1+28,""),IF(AND(YEAR(JulSun1+35)=CalendarYear,MONTH(JulSun1+35)=7),JulSun1+35,""))</f>
        <v>44772</v>
      </c>
      <c r="J36" s="48"/>
      <c r="K36" s="27">
        <f>IF(DAY(AugSun1)=1,IF(AND(YEAR(AugSun1+22)=CalendarYear,MONTH(AugSun1+22)=8),AugSun1+22,""),IF(AND(YEAR(AugSun1+29)=CalendarYear,MONTH(AugSun1+29)=8),AugSun1+29,""))</f>
        <v>44801</v>
      </c>
      <c r="L36" s="29">
        <f>IF(DAY(AugSun1)=1,IF(AND(YEAR(AugSun1+23)=CalendarYear,MONTH(AugSun1+23)=8),AugSun1+23,""),IF(AND(YEAR(AugSun1+30)=CalendarYear,MONTH(AugSun1+30)=8),AugSun1+30,""))</f>
        <v>44802</v>
      </c>
      <c r="M36" s="29">
        <f>IF(DAY(AugSun1)=1,IF(AND(YEAR(AugSun1+24)=CalendarYear,MONTH(AugSun1+24)=8),AugSun1+24,""),IF(AND(YEAR(AugSun1+31)=CalendarYear,MONTH(AugSun1+31)=8),AugSun1+31,""))</f>
        <v>44803</v>
      </c>
      <c r="N36" s="29">
        <f>IF(DAY(AugSun1)=1,IF(AND(YEAR(AugSun1+25)=CalendarYear,MONTH(AugSun1+25)=8),AugSun1+25,""),IF(AND(YEAR(AugSun1+32)=CalendarYear,MONTH(AugSun1+32)=8),AugSun1+32,""))</f>
        <v>44804</v>
      </c>
      <c r="O36" s="4" t="str">
        <f>IF(DAY(AugSun1)=1,IF(AND(YEAR(AugSun1+26)=CalendarYear,MONTH(AugSun1+26)=8),AugSun1+26,""),IF(AND(YEAR(AugSun1+33)=CalendarYear,MONTH(AugSun1+33)=8),AugSun1+33,""))</f>
        <v/>
      </c>
      <c r="P36" s="4" t="str">
        <f>IF(DAY(AugSun1)=1,IF(AND(YEAR(AugSun1+27)=CalendarYear,MONTH(AugSun1+27)=8),AugSun1+27,""),IF(AND(YEAR(AugSun1+34)=CalendarYear,MONTH(AugSun1+34)=8),AugSun1+34,""))</f>
        <v/>
      </c>
      <c r="Q36" s="35" t="str">
        <f>IF(DAY(AugSun1)=1,IF(AND(YEAR(AugSun1+28)=CalendarYear,MONTH(AugSun1+28)=8),AugSun1+28,""),IF(AND(YEAR(AugSun1+35)=CalendarYear,MONTH(AugSun1+35)=8),AugSun1+35,""))</f>
        <v/>
      </c>
      <c r="S36" s="89"/>
      <c r="U36" s="11"/>
    </row>
    <row r="37" spans="1:21" ht="15.75" customHeight="1" x14ac:dyDescent="0.2">
      <c r="B37" s="49"/>
      <c r="C37" s="37">
        <f>IF(DAY(JulSun1)=1,IF(AND(YEAR(JulSun1+29)=CalendarYear,MONTH(JulSun1+29)=7),JulSun1+29,""),IF(AND(YEAR(JulSun1+36)=CalendarYear,MONTH(JulSun1+36)=7),JulSun1+36,""))</f>
        <v>44773</v>
      </c>
      <c r="D37" s="37" t="str">
        <f>IF(DAY(JulSun1)=1,IF(AND(YEAR(JulSun1+30)=CalendarYear,MONTH(JulSun1+30)=7),JulSun1+30,""),IF(AND(YEAR(JulSun1+37)=CalendarYear,MONTH(JulSun1+37)=7),JulSun1+37,""))</f>
        <v/>
      </c>
      <c r="E37" s="37" t="str">
        <f>IF(DAY(JulSun1)=1,IF(AND(YEAR(JulSun1+31)=CalendarYear,MONTH(JulSun1+31)=7),JulSun1+31,""),IF(AND(YEAR(JulSun1+38)=CalendarYear,MONTH(JulSun1+38)=7),JulSun1+38,""))</f>
        <v/>
      </c>
      <c r="F37" s="37" t="str">
        <f>IF(DAY(JulSun1)=1,IF(AND(YEAR(JulSun1+32)=CalendarYear,MONTH(JulSun1+32)=7),JulSun1+32,""),IF(AND(YEAR(JulSun1+39)=CalendarYear,MONTH(JulSun1+39)=7),JulSun1+39,""))</f>
        <v/>
      </c>
      <c r="G37" s="37" t="str">
        <f>IF(DAY(JulSun1)=1,IF(AND(YEAR(JulSun1+33)=CalendarYear,MONTH(JulSun1+33)=7),JulSun1+33,""),IF(AND(YEAR(JulSun1+40)=CalendarYear,MONTH(JulSun1+40)=7),JulSun1+40,""))</f>
        <v/>
      </c>
      <c r="H37" s="37" t="str">
        <f>IF(DAY(JulSun1)=1,IF(AND(YEAR(JulSun1+34)=CalendarYear,MONTH(JulSun1+34)=7),JulSun1+34,""),IF(AND(YEAR(JulSun1+41)=CalendarYear,MONTH(JulSun1+41)=7),JulSun1+41,""))</f>
        <v/>
      </c>
      <c r="I37" s="38" t="str">
        <f>IF(DAY(JulSun1)=1,IF(AND(YEAR(JulSun1+35)=CalendarYear,MONTH(JulSun1+35)=7),JulSun1+35,""),IF(AND(YEAR(JulSun1+42)=CalendarYear,MONTH(JulSun1+42)=7),JulSun1+42,""))</f>
        <v/>
      </c>
      <c r="J37" s="49"/>
      <c r="K37" s="46" t="str">
        <f>IF(DAY(AugSun1)=1,IF(AND(YEAR(AugSun1+29)=CalendarYear,MONTH(AugSun1+29)=8),AugSun1+29,""),IF(AND(YEAR(AugSun1+36)=CalendarYear,MONTH(AugSun1+36)=8),AugSun1+36,""))</f>
        <v/>
      </c>
      <c r="L37" s="37" t="str">
        <f>IF(DAY(AugSun1)=1,IF(AND(YEAR(AugSun1+30)=CalendarYear,MONTH(AugSun1+30)=8),AugSun1+30,""),IF(AND(YEAR(AugSun1+37)=CalendarYear,MONTH(AugSun1+37)=8),AugSun1+37,""))</f>
        <v/>
      </c>
      <c r="M37" s="37" t="str">
        <f>IF(DAY(AugSun1)=1,IF(AND(YEAR(AugSun1+31)=CalendarYear,MONTH(AugSun1+31)=8),AugSun1+31,""),IF(AND(YEAR(AugSun1+38)=CalendarYear,MONTH(AugSun1+38)=8),AugSun1+38,""))</f>
        <v/>
      </c>
      <c r="N37" s="37" t="str">
        <f>IF(DAY(AugSun1)=1,IF(AND(YEAR(AugSun1+32)=CalendarYear,MONTH(AugSun1+32)=8),AugSun1+32,""),IF(AND(YEAR(AugSun1+39)=CalendarYear,MONTH(AugSun1+39)=8),AugSun1+39,""))</f>
        <v/>
      </c>
      <c r="O37" s="37" t="str">
        <f>IF(DAY(AugSun1)=1,IF(AND(YEAR(AugSun1+33)=CalendarYear,MONTH(AugSun1+33)=8),AugSun1+33,""),IF(AND(YEAR(AugSun1+40)=CalendarYear,MONTH(AugSun1+40)=8),AugSun1+40,""))</f>
        <v/>
      </c>
      <c r="P37" s="37" t="str">
        <f>IF(DAY(AugSun1)=1,IF(AND(YEAR(AugSun1+34)=CalendarYear,MONTH(AugSun1+34)=8),AugSun1+34,""),IF(AND(YEAR(AugSun1+41)=CalendarYear,MONTH(AugSun1+41)=8),AugSun1+41,""))</f>
        <v/>
      </c>
      <c r="Q37" s="38" t="str">
        <f>IF(DAY(AugSun1)=1,IF(AND(YEAR(AugSun1+35)=CalendarYear,MONTH(AugSun1+35)=8),AugSun1+35,""),IF(AND(YEAR(AugSun1+42)=CalendarYear,MONTH(AugSun1+42)=8),AugSun1+42,""))</f>
        <v/>
      </c>
      <c r="S37" s="89"/>
      <c r="U37" s="12"/>
    </row>
    <row r="38" spans="1:21" ht="15.75" customHeight="1" x14ac:dyDescent="0.2">
      <c r="C38" s="4"/>
      <c r="D38" s="4"/>
      <c r="E38" s="4"/>
      <c r="F38" s="4"/>
      <c r="G38" s="4"/>
      <c r="H38" s="4"/>
      <c r="I38" s="4"/>
      <c r="K38" s="4"/>
      <c r="L38" s="4"/>
      <c r="M38" s="4"/>
      <c r="N38" s="4"/>
      <c r="O38" s="4"/>
      <c r="P38" s="4"/>
      <c r="Q38" s="4"/>
      <c r="S38" s="89"/>
      <c r="U38" s="10"/>
    </row>
    <row r="39" spans="1:21" ht="15.75" customHeight="1" x14ac:dyDescent="0.2">
      <c r="A39" s="24" t="s">
        <v>12</v>
      </c>
      <c r="B39" s="43"/>
      <c r="C39" s="170" t="s">
        <v>34</v>
      </c>
      <c r="D39" s="170"/>
      <c r="E39" s="170"/>
      <c r="F39" s="170"/>
      <c r="G39" s="170"/>
      <c r="H39" s="170"/>
      <c r="I39" s="171"/>
      <c r="J39" s="43"/>
      <c r="K39" s="170" t="s">
        <v>35</v>
      </c>
      <c r="L39" s="170"/>
      <c r="M39" s="170"/>
      <c r="N39" s="170"/>
      <c r="O39" s="170"/>
      <c r="P39" s="170"/>
      <c r="Q39" s="171"/>
      <c r="S39" s="89"/>
    </row>
    <row r="40" spans="1:21" ht="15.75" customHeight="1" x14ac:dyDescent="0.2">
      <c r="A40" s="24" t="s">
        <v>21</v>
      </c>
      <c r="B40" s="48"/>
      <c r="C40" s="28" t="s">
        <v>0</v>
      </c>
      <c r="D40" s="17" t="s">
        <v>51</v>
      </c>
      <c r="E40" s="17" t="s">
        <v>52</v>
      </c>
      <c r="F40" s="17" t="s">
        <v>53</v>
      </c>
      <c r="G40" s="17" t="s">
        <v>54</v>
      </c>
      <c r="H40" s="17" t="s">
        <v>55</v>
      </c>
      <c r="I40" s="34" t="s">
        <v>56</v>
      </c>
      <c r="J40" s="48"/>
      <c r="K40" s="28" t="s">
        <v>0</v>
      </c>
      <c r="L40" s="17" t="s">
        <v>51</v>
      </c>
      <c r="M40" s="17" t="s">
        <v>52</v>
      </c>
      <c r="N40" s="17" t="s">
        <v>53</v>
      </c>
      <c r="O40" s="17" t="s">
        <v>54</v>
      </c>
      <c r="P40" s="17" t="s">
        <v>55</v>
      </c>
      <c r="Q40" s="34" t="s">
        <v>56</v>
      </c>
      <c r="S40" s="89"/>
    </row>
    <row r="41" spans="1:21" ht="15.75" customHeight="1" x14ac:dyDescent="0.2">
      <c r="B41" s="48"/>
      <c r="C41" s="27" t="str">
        <f>IF(DAY(SepSun1)=1,"",IF(AND(YEAR(SepSun1+1)=CalendarYear,MONTH(SepSun1+1)=9),SepSun1+1,""))</f>
        <v/>
      </c>
      <c r="D41" s="4" t="str">
        <f>IF(DAY(SepSun1)=1,"",IF(AND(YEAR(SepSun1+2)=CalendarYear,MONTH(SepSun1+2)=9),SepSun1+2,""))</f>
        <v/>
      </c>
      <c r="E41" s="4" t="str">
        <f>IF(DAY(SepSun1)=1,"",IF(AND(YEAR(SepSun1+3)=CalendarYear,MONTH(SepSun1+3)=9),SepSun1+3,""))</f>
        <v/>
      </c>
      <c r="F41" s="4" t="str">
        <f>IF(DAY(SepSun1)=1,"",IF(AND(YEAR(SepSun1+4)=CalendarYear,MONTH(SepSun1+4)=9),SepSun1+4,""))</f>
        <v/>
      </c>
      <c r="G41" s="29">
        <f>IF(DAY(SepSun1)=1,"",IF(AND(YEAR(SepSun1+5)=CalendarYear,MONTH(SepSun1+5)=9),SepSun1+5,""))</f>
        <v>44805</v>
      </c>
      <c r="H41" s="29">
        <f>IF(DAY(SepSun1)=1,"",IF(AND(YEAR(SepSun1+6)=CalendarYear,MONTH(SepSun1+6)=9),SepSun1+6,""))</f>
        <v>44806</v>
      </c>
      <c r="I41" s="35">
        <f>IF(DAY(SepSun1)=1,IF(AND(YEAR(SepSun1)=CalendarYear,MONTH(SepSun1)=9),SepSun1,""),IF(AND(YEAR(SepSun1+7)=CalendarYear,MONTH(SepSun1+7)=9),SepSun1+7,""))</f>
        <v>44807</v>
      </c>
      <c r="J41" s="48"/>
      <c r="K41" s="27" t="str">
        <f>IF(DAY(OctSun1)=1,"",IF(AND(YEAR(OctSun1+1)=CalendarYear,MONTH(OctSun1+1)=10),OctSun1+1,""))</f>
        <v/>
      </c>
      <c r="L41" s="4" t="str">
        <f>IF(DAY(OctSun1)=1,"",IF(AND(YEAR(OctSun1+2)=CalendarYear,MONTH(OctSun1+2)=10),OctSun1+2,""))</f>
        <v/>
      </c>
      <c r="M41" s="4" t="str">
        <f>IF(DAY(OctSun1)=1,"",IF(AND(YEAR(OctSun1+3)=CalendarYear,MONTH(OctSun1+3)=10),OctSun1+3,""))</f>
        <v/>
      </c>
      <c r="N41" s="4" t="str">
        <f>IF(DAY(OctSun1)=1,"",IF(AND(YEAR(OctSun1+4)=CalendarYear,MONTH(OctSun1+4)=10),OctSun1+4,""))</f>
        <v/>
      </c>
      <c r="O41" s="4" t="str">
        <f>IF(DAY(OctSun1)=1,"",IF(AND(YEAR(OctSun1+5)=CalendarYear,MONTH(OctSun1+5)=10),OctSun1+5,""))</f>
        <v/>
      </c>
      <c r="P41" s="4" t="str">
        <f>IF(DAY(OctSun1)=1,"",IF(AND(YEAR(OctSun1+6)=CalendarYear,MONTH(OctSun1+6)=10),OctSun1+6,""))</f>
        <v/>
      </c>
      <c r="Q41" s="35">
        <f>IF(DAY(OctSun1)=1,IF(AND(YEAR(OctSun1)=CalendarYear,MONTH(OctSun1)=10),OctSun1,""),IF(AND(YEAR(OctSun1+7)=CalendarYear,MONTH(OctSun1+7)=10),OctSun1+7,""))</f>
        <v>44835</v>
      </c>
      <c r="S41" s="89"/>
    </row>
    <row r="42" spans="1:21" ht="15.75" customHeight="1" x14ac:dyDescent="0.2">
      <c r="B42" s="48"/>
      <c r="C42" s="27">
        <f>IF(DAY(SepSun1)=1,IF(AND(YEAR(SepSun1+1)=CalendarYear,MONTH(SepSun1+1)=9),SepSun1+1,""),IF(AND(YEAR(SepSun1+8)=CalendarYear,MONTH(SepSun1+8)=9),SepSun1+8,""))</f>
        <v>44808</v>
      </c>
      <c r="D42" s="30">
        <f>IF(DAY(SepSun1)=1,IF(AND(YEAR(SepSun1+2)=CalendarYear,MONTH(SepSun1+2)=9),SepSun1+2,""),IF(AND(YEAR(SepSun1+9)=CalendarYear,MONTH(SepSun1+9)=9),SepSun1+9,""))</f>
        <v>44809</v>
      </c>
      <c r="E42" s="30">
        <f>IF(DAY(SepSun1)=1,IF(AND(YEAR(SepSun1+3)=CalendarYear,MONTH(SepSun1+3)=9),SepSun1+3,""),IF(AND(YEAR(SepSun1+10)=CalendarYear,MONTH(SepSun1+10)=9),SepSun1+10,""))</f>
        <v>44810</v>
      </c>
      <c r="F42" s="30">
        <f>IF(DAY(SepSun1)=1,IF(AND(YEAR(SepSun1+4)=CalendarYear,MONTH(SepSun1+4)=9),SepSun1+4,""),IF(AND(YEAR(SepSun1+11)=CalendarYear,MONTH(SepSun1+11)=9),SepSun1+11,""))</f>
        <v>44811</v>
      </c>
      <c r="G42" s="30">
        <f>IF(DAY(SepSun1)=1,IF(AND(YEAR(SepSun1+5)=CalendarYear,MONTH(SepSun1+5)=9),SepSun1+5,""),IF(AND(YEAR(SepSun1+12)=CalendarYear,MONTH(SepSun1+12)=9),SepSun1+12,""))</f>
        <v>44812</v>
      </c>
      <c r="H42" s="30">
        <f>IF(DAY(SepSun1)=1,IF(AND(YEAR(SepSun1+6)=CalendarYear,MONTH(SepSun1+6)=9),SepSun1+6,""),IF(AND(YEAR(SepSun1+13)=CalendarYear,MONTH(SepSun1+13)=9),SepSun1+13,""))</f>
        <v>44813</v>
      </c>
      <c r="I42" s="35">
        <f>IF(DAY(SepSun1)=1,IF(AND(YEAR(SepSun1+7)=CalendarYear,MONTH(SepSun1+7)=9),SepSun1+7,""),IF(AND(YEAR(SepSun1+14)=CalendarYear,MONTH(SepSun1+14)=9),SepSun1+14,""))</f>
        <v>44814</v>
      </c>
      <c r="J42" s="48"/>
      <c r="K42" s="27">
        <f>IF(DAY(OctSun1)=1,IF(AND(YEAR(OctSun1+1)=CalendarYear,MONTH(OctSun1+1)=10),OctSun1+1,""),IF(AND(YEAR(OctSun1+8)=CalendarYear,MONTH(OctSun1+8)=10),OctSun1+8,""))</f>
        <v>44836</v>
      </c>
      <c r="L42" s="30">
        <f>IF(DAY(OctSun1)=1,IF(AND(YEAR(OctSun1+2)=CalendarYear,MONTH(OctSun1+2)=10),OctSun1+2,""),IF(AND(YEAR(OctSun1+9)=CalendarYear,MONTH(OctSun1+9)=10),OctSun1+9,""))</f>
        <v>44837</v>
      </c>
      <c r="M42" s="30">
        <f>IF(DAY(OctSun1)=1,IF(AND(YEAR(OctSun1+3)=CalendarYear,MONTH(OctSun1+3)=10),OctSun1+3,""),IF(AND(YEAR(OctSun1+10)=CalendarYear,MONTH(OctSun1+10)=10),OctSun1+10,""))</f>
        <v>44838</v>
      </c>
      <c r="N42" s="30">
        <f>IF(DAY(OctSun1)=1,IF(AND(YEAR(OctSun1+4)=CalendarYear,MONTH(OctSun1+4)=10),OctSun1+4,""),IF(AND(YEAR(OctSun1+11)=CalendarYear,MONTH(OctSun1+11)=10),OctSun1+11,""))</f>
        <v>44839</v>
      </c>
      <c r="O42" s="30">
        <f>IF(DAY(OctSun1)=1,IF(AND(YEAR(OctSun1+5)=CalendarYear,MONTH(OctSun1+5)=10),OctSun1+5,""),IF(AND(YEAR(OctSun1+12)=CalendarYear,MONTH(OctSun1+12)=10),OctSun1+12,""))</f>
        <v>44840</v>
      </c>
      <c r="P42" s="30">
        <f>IF(DAY(OctSun1)=1,IF(AND(YEAR(OctSun1+6)=CalendarYear,MONTH(OctSun1+6)=10),OctSun1+6,""),IF(AND(YEAR(OctSun1+13)=CalendarYear,MONTH(OctSun1+13)=10),OctSun1+13,""))</f>
        <v>44841</v>
      </c>
      <c r="Q42" s="35">
        <f>IF(DAY(OctSun1)=1,IF(AND(YEAR(OctSun1+7)=CalendarYear,MONTH(OctSun1+7)=10),OctSun1+7,""),IF(AND(YEAR(OctSun1+14)=CalendarYear,MONTH(OctSun1+14)=10),OctSun1+14,""))</f>
        <v>44842</v>
      </c>
      <c r="S42" s="89"/>
    </row>
    <row r="43" spans="1:21" ht="15.75" customHeight="1" x14ac:dyDescent="0.2">
      <c r="B43" s="48"/>
      <c r="C43" s="27">
        <f>IF(DAY(SepSun1)=1,IF(AND(YEAR(SepSun1+8)=CalendarYear,MONTH(SepSun1+8)=9),SepSun1+8,""),IF(AND(YEAR(SepSun1+15)=CalendarYear,MONTH(SepSun1+15)=9),SepSun1+15,""))</f>
        <v>44815</v>
      </c>
      <c r="D43" s="29">
        <f>IF(DAY(SepSun1)=1,IF(AND(YEAR(SepSun1+9)=CalendarYear,MONTH(SepSun1+9)=9),SepSun1+9,""),IF(AND(YEAR(SepSun1+16)=CalendarYear,MONTH(SepSun1+16)=9),SepSun1+16,""))</f>
        <v>44816</v>
      </c>
      <c r="E43" s="29">
        <f>IF(DAY(SepSun1)=1,IF(AND(YEAR(SepSun1+10)=CalendarYear,MONTH(SepSun1+10)=9),SepSun1+10,""),IF(AND(YEAR(SepSun1+17)=CalendarYear,MONTH(SepSun1+17)=9),SepSun1+17,""))</f>
        <v>44817</v>
      </c>
      <c r="F43" s="29">
        <f>IF(DAY(SepSun1)=1,IF(AND(YEAR(SepSun1+11)=CalendarYear,MONTH(SepSun1+11)=9),SepSun1+11,""),IF(AND(YEAR(SepSun1+18)=CalendarYear,MONTH(SepSun1+18)=9),SepSun1+18,""))</f>
        <v>44818</v>
      </c>
      <c r="G43" s="29">
        <f>IF(DAY(SepSun1)=1,IF(AND(YEAR(SepSun1+12)=CalendarYear,MONTH(SepSun1+12)=9),SepSun1+12,""),IF(AND(YEAR(SepSun1+19)=CalendarYear,MONTH(SepSun1+19)=9),SepSun1+19,""))</f>
        <v>44819</v>
      </c>
      <c r="H43" s="29">
        <f>IF(DAY(SepSun1)=1,IF(AND(YEAR(SepSun1+13)=CalendarYear,MONTH(SepSun1+13)=9),SepSun1+13,""),IF(AND(YEAR(SepSun1+20)=CalendarYear,MONTH(SepSun1+20)=9),SepSun1+20,""))</f>
        <v>44820</v>
      </c>
      <c r="I43" s="35">
        <f>IF(DAY(SepSun1)=1,IF(AND(YEAR(SepSun1+14)=CalendarYear,MONTH(SepSun1+14)=9),SepSun1+14,""),IF(AND(YEAR(SepSun1+21)=CalendarYear,MONTH(SepSun1+21)=9),SepSun1+21,""))</f>
        <v>44821</v>
      </c>
      <c r="J43" s="48"/>
      <c r="K43" s="27">
        <f>IF(DAY(OctSun1)=1,IF(AND(YEAR(OctSun1+8)=CalendarYear,MONTH(OctSun1+8)=10),OctSun1+8,""),IF(AND(YEAR(OctSun1+15)=CalendarYear,MONTH(OctSun1+15)=10),OctSun1+15,""))</f>
        <v>44843</v>
      </c>
      <c r="L43" s="29">
        <f>IF(DAY(OctSun1)=1,IF(AND(YEAR(OctSun1+9)=CalendarYear,MONTH(OctSun1+9)=10),OctSun1+9,""),IF(AND(YEAR(OctSun1+16)=CalendarYear,MONTH(OctSun1+16)=10),OctSun1+16,""))</f>
        <v>44844</v>
      </c>
      <c r="M43" s="29">
        <f>IF(DAY(OctSun1)=1,IF(AND(YEAR(OctSun1+10)=CalendarYear,MONTH(OctSun1+10)=10),OctSun1+10,""),IF(AND(YEAR(OctSun1+17)=CalendarYear,MONTH(OctSun1+17)=10),OctSun1+17,""))</f>
        <v>44845</v>
      </c>
      <c r="N43" s="29">
        <f>IF(DAY(OctSun1)=1,IF(AND(YEAR(OctSun1+11)=CalendarYear,MONTH(OctSun1+11)=10),OctSun1+11,""),IF(AND(YEAR(OctSun1+18)=CalendarYear,MONTH(OctSun1+18)=10),OctSun1+18,""))</f>
        <v>44846</v>
      </c>
      <c r="O43" s="29">
        <f>IF(DAY(OctSun1)=1,IF(AND(YEAR(OctSun1+12)=CalendarYear,MONTH(OctSun1+12)=10),OctSun1+12,""),IF(AND(YEAR(OctSun1+19)=CalendarYear,MONTH(OctSun1+19)=10),OctSun1+19,""))</f>
        <v>44847</v>
      </c>
      <c r="P43" s="29">
        <f>IF(DAY(OctSun1)=1,IF(AND(YEAR(OctSun1+13)=CalendarYear,MONTH(OctSun1+13)=10),OctSun1+13,""),IF(AND(YEAR(OctSun1+20)=CalendarYear,MONTH(OctSun1+20)=10),OctSun1+20,""))</f>
        <v>44848</v>
      </c>
      <c r="Q43" s="35">
        <f>IF(DAY(OctSun1)=1,IF(AND(YEAR(OctSun1+14)=CalendarYear,MONTH(OctSun1+14)=10),OctSun1+14,""),IF(AND(YEAR(OctSun1+21)=CalendarYear,MONTH(OctSun1+21)=10),OctSun1+21,""))</f>
        <v>44849</v>
      </c>
      <c r="S43" s="89"/>
      <c r="U43" s="59"/>
    </row>
    <row r="44" spans="1:21" ht="15.75" customHeight="1" x14ac:dyDescent="0.2">
      <c r="A44" s="24" t="s">
        <v>13</v>
      </c>
      <c r="B44" s="48"/>
      <c r="C44" s="27">
        <f>IF(DAY(SepSun1)=1,IF(AND(YEAR(SepSun1+15)=CalendarYear,MONTH(SepSun1+15)=9),SepSun1+15,""),IF(AND(YEAR(SepSun1+22)=CalendarYear,MONTH(SepSun1+22)=9),SepSun1+22,""))</f>
        <v>44822</v>
      </c>
      <c r="D44" s="30">
        <f>IF(DAY(SepSun1)=1,IF(AND(YEAR(SepSun1+16)=CalendarYear,MONTH(SepSun1+16)=9),SepSun1+16,""),IF(AND(YEAR(SepSun1+23)=CalendarYear,MONTH(SepSun1+23)=9),SepSun1+23,""))</f>
        <v>44823</v>
      </c>
      <c r="E44" s="30">
        <f>IF(DAY(SepSun1)=1,IF(AND(YEAR(SepSun1+17)=CalendarYear,MONTH(SepSun1+17)=9),SepSun1+17,""),IF(AND(YEAR(SepSun1+24)=CalendarYear,MONTH(SepSun1+24)=9),SepSun1+24,""))</f>
        <v>44824</v>
      </c>
      <c r="F44" s="30">
        <f>IF(DAY(SepSun1)=1,IF(AND(YEAR(SepSun1+18)=CalendarYear,MONTH(SepSun1+18)=9),SepSun1+18,""),IF(AND(YEAR(SepSun1+25)=CalendarYear,MONTH(SepSun1+25)=9),SepSun1+25,""))</f>
        <v>44825</v>
      </c>
      <c r="G44" s="30">
        <f>IF(DAY(SepSun1)=1,IF(AND(YEAR(SepSun1+19)=CalendarYear,MONTH(SepSun1+19)=9),SepSun1+19,""),IF(AND(YEAR(SepSun1+26)=CalendarYear,MONTH(SepSun1+26)=9),SepSun1+26,""))</f>
        <v>44826</v>
      </c>
      <c r="H44" s="30">
        <f>IF(DAY(SepSun1)=1,IF(AND(YEAR(SepSun1+20)=CalendarYear,MONTH(SepSun1+20)=9),SepSun1+20,""),IF(AND(YEAR(SepSun1+27)=CalendarYear,MONTH(SepSun1+27)=9),SepSun1+27,""))</f>
        <v>44827</v>
      </c>
      <c r="I44" s="35">
        <f>IF(DAY(SepSun1)=1,IF(AND(YEAR(SepSun1+21)=CalendarYear,MONTH(SepSun1+21)=9),SepSun1+21,""),IF(AND(YEAR(SepSun1+28)=CalendarYear,MONTH(SepSun1+28)=9),SepSun1+28,""))</f>
        <v>44828</v>
      </c>
      <c r="J44" s="48"/>
      <c r="K44" s="27">
        <f>IF(DAY(OctSun1)=1,IF(AND(YEAR(OctSun1+15)=CalendarYear,MONTH(OctSun1+15)=10),OctSun1+15,""),IF(AND(YEAR(OctSun1+22)=CalendarYear,MONTH(OctSun1+22)=10),OctSun1+22,""))</f>
        <v>44850</v>
      </c>
      <c r="L44" s="30">
        <f>IF(DAY(OctSun1)=1,IF(AND(YEAR(OctSun1+16)=CalendarYear,MONTH(OctSun1+16)=10),OctSun1+16,""),IF(AND(YEAR(OctSun1+23)=CalendarYear,MONTH(OctSun1+23)=10),OctSun1+23,""))</f>
        <v>44851</v>
      </c>
      <c r="M44" s="30">
        <f>IF(DAY(OctSun1)=1,IF(AND(YEAR(OctSun1+17)=CalendarYear,MONTH(OctSun1+17)=10),OctSun1+17,""),IF(AND(YEAR(OctSun1+24)=CalendarYear,MONTH(OctSun1+24)=10),OctSun1+24,""))</f>
        <v>44852</v>
      </c>
      <c r="N44" s="30">
        <f>IF(DAY(OctSun1)=1,IF(AND(YEAR(OctSun1+18)=CalendarYear,MONTH(OctSun1+18)=10),OctSun1+18,""),IF(AND(YEAR(OctSun1+25)=CalendarYear,MONTH(OctSun1+25)=10),OctSun1+25,""))</f>
        <v>44853</v>
      </c>
      <c r="O44" s="30">
        <f>IF(DAY(OctSun1)=1,IF(AND(YEAR(OctSun1+19)=CalendarYear,MONTH(OctSun1+19)=10),OctSun1+19,""),IF(AND(YEAR(OctSun1+26)=CalendarYear,MONTH(OctSun1+26)=10),OctSun1+26,""))</f>
        <v>44854</v>
      </c>
      <c r="P44" s="30">
        <f>IF(DAY(OctSun1)=1,IF(AND(YEAR(OctSun1+20)=CalendarYear,MONTH(OctSun1+20)=10),OctSun1+20,""),IF(AND(YEAR(OctSun1+27)=CalendarYear,MONTH(OctSun1+27)=10),OctSun1+27,""))</f>
        <v>44855</v>
      </c>
      <c r="Q44" s="35">
        <f>IF(DAY(OctSun1)=1,IF(AND(YEAR(OctSun1+21)=CalendarYear,MONTH(OctSun1+21)=10),OctSun1+21,""),IF(AND(YEAR(OctSun1+28)=CalendarYear,MONTH(OctSun1+28)=10),OctSun1+28,""))</f>
        <v>44856</v>
      </c>
      <c r="S44" s="89"/>
      <c r="U44" s="58"/>
    </row>
    <row r="45" spans="1:21" ht="15.75" customHeight="1" x14ac:dyDescent="0.2">
      <c r="A45" s="24" t="s">
        <v>14</v>
      </c>
      <c r="B45" s="48"/>
      <c r="C45" s="27">
        <f>IF(DAY(SepSun1)=1,IF(AND(YEAR(SepSun1+22)=CalendarYear,MONTH(SepSun1+22)=9),SepSun1+22,""),IF(AND(YEAR(SepSun1+29)=CalendarYear,MONTH(SepSun1+29)=9),SepSun1+29,""))</f>
        <v>44829</v>
      </c>
      <c r="D45" s="29">
        <f>IF(DAY(SepSun1)=1,IF(AND(YEAR(SepSun1+23)=CalendarYear,MONTH(SepSun1+23)=9),SepSun1+23,""),IF(AND(YEAR(SepSun1+30)=CalendarYear,MONTH(SepSun1+30)=9),SepSun1+30,""))</f>
        <v>44830</v>
      </c>
      <c r="E45" s="29">
        <f>IF(DAY(SepSun1)=1,IF(AND(YEAR(SepSun1+24)=CalendarYear,MONTH(SepSun1+24)=9),SepSun1+24,""),IF(AND(YEAR(SepSun1+31)=CalendarYear,MONTH(SepSun1+31)=9),SepSun1+31,""))</f>
        <v>44831</v>
      </c>
      <c r="F45" s="29">
        <f>IF(DAY(SepSun1)=1,IF(AND(YEAR(SepSun1+25)=CalendarYear,MONTH(SepSun1+25)=9),SepSun1+25,""),IF(AND(YEAR(SepSun1+32)=CalendarYear,MONTH(SepSun1+32)=9),SepSun1+32,""))</f>
        <v>44832</v>
      </c>
      <c r="G45" s="29">
        <f>IF(DAY(SepSun1)=1,IF(AND(YEAR(SepSun1+26)=CalendarYear,MONTH(SepSun1+26)=9),SepSun1+26,""),IF(AND(YEAR(SepSun1+33)=CalendarYear,MONTH(SepSun1+33)=9),SepSun1+33,""))</f>
        <v>44833</v>
      </c>
      <c r="H45" s="29">
        <f>IF(DAY(SepSun1)=1,IF(AND(YEAR(SepSun1+27)=CalendarYear,MONTH(SepSun1+27)=9),SepSun1+27,""),IF(AND(YEAR(SepSun1+34)=CalendarYear,MONTH(SepSun1+34)=9),SepSun1+34,""))</f>
        <v>44834</v>
      </c>
      <c r="I45" s="35" t="str">
        <f>IF(DAY(SepSun1)=1,IF(AND(YEAR(SepSun1+28)=CalendarYear,MONTH(SepSun1+28)=9),SepSun1+28,""),IF(AND(YEAR(SepSun1+35)=CalendarYear,MONTH(SepSun1+35)=9),SepSun1+35,""))</f>
        <v/>
      </c>
      <c r="J45" s="48"/>
      <c r="K45" s="27">
        <f>IF(DAY(OctSun1)=1,IF(AND(YEAR(OctSun1+22)=CalendarYear,MONTH(OctSun1+22)=10),OctSun1+22,""),IF(AND(YEAR(OctSun1+29)=CalendarYear,MONTH(OctSun1+29)=10),OctSun1+29,""))</f>
        <v>44857</v>
      </c>
      <c r="L45" s="29">
        <f>IF(DAY(OctSun1)=1,IF(AND(YEAR(OctSun1+23)=CalendarYear,MONTH(OctSun1+23)=10),OctSun1+23,""),IF(AND(YEAR(OctSun1+30)=CalendarYear,MONTH(OctSun1+30)=10),OctSun1+30,""))</f>
        <v>44858</v>
      </c>
      <c r="M45" s="29">
        <f>IF(DAY(OctSun1)=1,IF(AND(YEAR(OctSun1+24)=CalendarYear,MONTH(OctSun1+24)=10),OctSun1+24,""),IF(AND(YEAR(OctSun1+31)=CalendarYear,MONTH(OctSun1+31)=10),OctSun1+31,""))</f>
        <v>44859</v>
      </c>
      <c r="N45" s="29">
        <f>IF(DAY(OctSun1)=1,IF(AND(YEAR(OctSun1+25)=CalendarYear,MONTH(OctSun1+25)=10),OctSun1+25,""),IF(AND(YEAR(OctSun1+32)=CalendarYear,MONTH(OctSun1+32)=10),OctSun1+32,""))</f>
        <v>44860</v>
      </c>
      <c r="O45" s="29">
        <f>IF(DAY(OctSun1)=1,IF(AND(YEAR(OctSun1+26)=CalendarYear,MONTH(OctSun1+26)=10),OctSun1+26,""),IF(AND(YEAR(OctSun1+33)=CalendarYear,MONTH(OctSun1+33)=10),OctSun1+33,""))</f>
        <v>44861</v>
      </c>
      <c r="P45" s="29">
        <f>IF(DAY(OctSun1)=1,IF(AND(YEAR(OctSun1+27)=CalendarYear,MONTH(OctSun1+27)=10),OctSun1+27,""),IF(AND(YEAR(OctSun1+34)=CalendarYear,MONTH(OctSun1+34)=10),OctSun1+34,""))</f>
        <v>44862</v>
      </c>
      <c r="Q45" s="35">
        <f>IF(DAY(OctSun1)=1,IF(AND(YEAR(OctSun1+28)=CalendarYear,MONTH(OctSun1+28)=10),OctSun1+28,""),IF(AND(YEAR(OctSun1+35)=CalendarYear,MONTH(OctSun1+35)=10),OctSun1+35,""))</f>
        <v>44863</v>
      </c>
      <c r="S45" s="89"/>
      <c r="U45" s="16"/>
    </row>
    <row r="46" spans="1:21" ht="15.75" customHeight="1" x14ac:dyDescent="0.2">
      <c r="A46" s="24"/>
      <c r="B46" s="49"/>
      <c r="C46" s="37" t="str">
        <f>IF(DAY(SepSun1)=1,IF(AND(YEAR(SepSun1+29)=CalendarYear,MONTH(SepSun1+29)=9),SepSun1+29,""),IF(AND(YEAR(SepSun1+36)=CalendarYear,MONTH(SepSun1+36)=9),SepSun1+36,""))</f>
        <v/>
      </c>
      <c r="D46" s="37" t="str">
        <f>IF(DAY(SepSun1)=1,IF(AND(YEAR(SepSun1+30)=CalendarYear,MONTH(SepSun1+30)=9),SepSun1+30,""),IF(AND(YEAR(SepSun1+37)=CalendarYear,MONTH(SepSun1+37)=9),SepSun1+37,""))</f>
        <v/>
      </c>
      <c r="E46" s="37" t="str">
        <f>IF(DAY(SepSun1)=1,IF(AND(YEAR(SepSun1+31)=CalendarYear,MONTH(SepSun1+31)=9),SepSun1+31,""),IF(AND(YEAR(SepSun1+38)=CalendarYear,MONTH(SepSun1+38)=9),SepSun1+38,""))</f>
        <v/>
      </c>
      <c r="F46" s="37" t="str">
        <f>IF(DAY(SepSun1)=1,IF(AND(YEAR(SepSun1+32)=CalendarYear,MONTH(SepSun1+32)=9),SepSun1+32,""),IF(AND(YEAR(SepSun1+39)=CalendarYear,MONTH(SepSun1+39)=9),SepSun1+39,""))</f>
        <v/>
      </c>
      <c r="G46" s="37" t="str">
        <f>IF(DAY(SepSun1)=1,IF(AND(YEAR(SepSun1+33)=CalendarYear,MONTH(SepSun1+33)=9),SepSun1+33,""),IF(AND(YEAR(SepSun1+40)=CalendarYear,MONTH(SepSun1+40)=9),SepSun1+40,""))</f>
        <v/>
      </c>
      <c r="H46" s="37" t="str">
        <f>IF(DAY(SepSun1)=1,IF(AND(YEAR(SepSun1+34)=CalendarYear,MONTH(SepSun1+34)=9),SepSun1+34,""),IF(AND(YEAR(SepSun1+41)=CalendarYear,MONTH(SepSun1+41)=9),SepSun1+41,""))</f>
        <v/>
      </c>
      <c r="I46" s="38" t="str">
        <f>IF(DAY(SepSun1)=1,IF(AND(YEAR(SepSun1+35)=CalendarYear,MONTH(SepSun1+35)=9),SepSun1+35,""),IF(AND(YEAR(SepSun1+42)=CalendarYear,MONTH(SepSun1+42)=9),SepSun1+42,""))</f>
        <v/>
      </c>
      <c r="J46" s="49"/>
      <c r="K46" s="37">
        <f>IF(DAY(OctSun1)=1,IF(AND(YEAR(OctSun1+29)=CalendarYear,MONTH(OctSun1+29)=10),OctSun1+29,""),IF(AND(YEAR(OctSun1+36)=CalendarYear,MONTH(OctSun1+36)=10),OctSun1+36,""))</f>
        <v>44864</v>
      </c>
      <c r="L46" s="144">
        <f>IF(DAY(OctSun1)=1,IF(AND(YEAR(OctSun1+30)=CalendarYear,MONTH(OctSun1+30)=10),OctSun1+30,""),IF(AND(YEAR(OctSun1+37)=CalendarYear,MONTH(OctSun1+37)=10),OctSun1+37,""))</f>
        <v>44865</v>
      </c>
      <c r="M46" s="37" t="str">
        <f>IF(DAY(OctSun1)=1,IF(AND(YEAR(OctSun1+31)=CalendarYear,MONTH(OctSun1+31)=10),OctSun1+31,""),IF(AND(YEAR(OctSun1+38)=CalendarYear,MONTH(OctSun1+38)=10),OctSun1+38,""))</f>
        <v/>
      </c>
      <c r="N46" s="37" t="str">
        <f>IF(DAY(OctSun1)=1,IF(AND(YEAR(OctSun1+32)=CalendarYear,MONTH(OctSun1+32)=10),OctSun1+32,""),IF(AND(YEAR(OctSun1+39)=CalendarYear,MONTH(OctSun1+39)=10),OctSun1+39,""))</f>
        <v/>
      </c>
      <c r="O46" s="37" t="str">
        <f>IF(DAY(OctSun1)=1,IF(AND(YEAR(OctSun1+33)=CalendarYear,MONTH(OctSun1+33)=10),OctSun1+33,""),IF(AND(YEAR(OctSun1+40)=CalendarYear,MONTH(OctSun1+40)=10),OctSun1+40,""))</f>
        <v/>
      </c>
      <c r="P46" s="37" t="str">
        <f>IF(DAY(OctSun1)=1,IF(AND(YEAR(OctSun1+34)=CalendarYear,MONTH(OctSun1+34)=10),OctSun1+34,""),IF(AND(YEAR(OctSun1+41)=CalendarYear,MONTH(OctSun1+41)=10),OctSun1+41,""))</f>
        <v/>
      </c>
      <c r="Q46" s="38" t="str">
        <f>IF(DAY(OctSun1)=1,IF(AND(YEAR(OctSun1+35)=CalendarYear,MONTH(OctSun1+35)=10),OctSun1+35,""),IF(AND(YEAR(OctSun1+42)=CalendarYear,MONTH(OctSun1+42)=10),OctSun1+42,""))</f>
        <v/>
      </c>
      <c r="S46" s="89"/>
      <c r="U46" s="16"/>
    </row>
    <row r="47" spans="1:21" ht="15.75" customHeight="1" x14ac:dyDescent="0.2">
      <c r="A47" s="24" t="s">
        <v>22</v>
      </c>
      <c r="C47" s="2"/>
      <c r="D47" s="2"/>
      <c r="E47" s="2"/>
      <c r="F47" s="2"/>
      <c r="G47" s="2"/>
      <c r="H47" s="2"/>
      <c r="I47" s="2"/>
      <c r="S47" s="89"/>
      <c r="U47" s="16"/>
    </row>
    <row r="48" spans="1:21" ht="15.75" customHeight="1" x14ac:dyDescent="0.2">
      <c r="A48" s="24" t="s">
        <v>15</v>
      </c>
      <c r="B48" s="43"/>
      <c r="C48" s="170" t="s">
        <v>36</v>
      </c>
      <c r="D48" s="170"/>
      <c r="E48" s="170"/>
      <c r="F48" s="170"/>
      <c r="G48" s="170"/>
      <c r="H48" s="170"/>
      <c r="I48" s="171"/>
      <c r="J48" s="51"/>
      <c r="K48" s="170" t="s">
        <v>37</v>
      </c>
      <c r="L48" s="170"/>
      <c r="M48" s="170"/>
      <c r="N48" s="170"/>
      <c r="O48" s="170"/>
      <c r="P48" s="170"/>
      <c r="Q48" s="171"/>
      <c r="S48" s="89"/>
      <c r="U48" s="16"/>
    </row>
    <row r="49" spans="1:21" ht="15.75" customHeight="1" x14ac:dyDescent="0.2">
      <c r="A49" s="24" t="s">
        <v>23</v>
      </c>
      <c r="B49" s="48"/>
      <c r="C49" s="28" t="s">
        <v>0</v>
      </c>
      <c r="D49" s="17" t="s">
        <v>51</v>
      </c>
      <c r="E49" s="17" t="s">
        <v>52</v>
      </c>
      <c r="F49" s="17" t="s">
        <v>53</v>
      </c>
      <c r="G49" s="17" t="s">
        <v>54</v>
      </c>
      <c r="H49" s="17" t="s">
        <v>55</v>
      </c>
      <c r="I49" s="34" t="s">
        <v>56</v>
      </c>
      <c r="J49" s="52"/>
      <c r="K49" s="28" t="s">
        <v>0</v>
      </c>
      <c r="L49" s="17" t="s">
        <v>51</v>
      </c>
      <c r="M49" s="17" t="s">
        <v>52</v>
      </c>
      <c r="N49" s="17" t="s">
        <v>53</v>
      </c>
      <c r="O49" s="17" t="s">
        <v>54</v>
      </c>
      <c r="P49" s="17" t="s">
        <v>55</v>
      </c>
      <c r="Q49" s="34" t="s">
        <v>56</v>
      </c>
      <c r="S49" s="89"/>
      <c r="U49" s="16"/>
    </row>
    <row r="50" spans="1:21" ht="15.75" customHeight="1" x14ac:dyDescent="0.2">
      <c r="A50" s="24"/>
      <c r="B50" s="48"/>
      <c r="C50" s="27" t="str">
        <f>IF(DAY(NovSun1)=1,"",IF(AND(YEAR(NovSun1+1)=CalendarYear,MONTH(NovSun1+1)=11),NovSun1+1,""))</f>
        <v/>
      </c>
      <c r="D50" s="4" t="str">
        <f>IF(DAY(NovSun1)=1,"",IF(AND(YEAR(NovSun1+2)=CalendarYear,MONTH(NovSun1+2)=11),NovSun1+2,""))</f>
        <v/>
      </c>
      <c r="E50" s="30">
        <f>IF(DAY(NovSun1)=1,"",IF(AND(YEAR(NovSun1+3)=CalendarYear,MONTH(NovSun1+3)=11),NovSun1+3,""))</f>
        <v>44866</v>
      </c>
      <c r="F50" s="30">
        <f>IF(DAY(NovSun1)=1,"",IF(AND(YEAR(NovSun1+4)=CalendarYear,MONTH(NovSun1+4)=11),NovSun1+4,""))</f>
        <v>44867</v>
      </c>
      <c r="G50" s="30">
        <f>IF(DAY(NovSun1)=1,"",IF(AND(YEAR(NovSun1+5)=CalendarYear,MONTH(NovSun1+5)=11),NovSun1+5,""))</f>
        <v>44868</v>
      </c>
      <c r="H50" s="30">
        <f>IF(DAY(NovSun1)=1,"",IF(AND(YEAR(NovSun1+6)=CalendarYear,MONTH(NovSun1+6)=11),NovSun1+6,""))</f>
        <v>44869</v>
      </c>
      <c r="I50" s="35">
        <f>IF(DAY(NovSun1)=1,IF(AND(YEAR(NovSun1)=CalendarYear,MONTH(NovSun1)=11),NovSun1,""),IF(AND(YEAR(NovSun1+7)=CalendarYear,MONTH(NovSun1+7)=11),NovSun1+7,""))</f>
        <v>44870</v>
      </c>
      <c r="J50" s="53"/>
      <c r="K50" s="27" t="str">
        <f>IF(DAY(DecSun1)=1,"",IF(AND(YEAR(DecSun1+1)=CalendarYear,MONTH(DecSun1+1)=12),DecSun1+1,""))</f>
        <v/>
      </c>
      <c r="L50" s="4" t="str">
        <f>IF(DAY(DecSun1)=1,"",IF(AND(YEAR(DecSun1+2)=CalendarYear,MONTH(DecSun1+2)=12),DecSun1+2,""))</f>
        <v/>
      </c>
      <c r="M50" s="4" t="str">
        <f>IF(DAY(DecSun1)=1,"",IF(AND(YEAR(DecSun1+3)=CalendarYear,MONTH(DecSun1+3)=12),DecSun1+3,""))</f>
        <v/>
      </c>
      <c r="N50" s="4" t="str">
        <f>IF(DAY(DecSun1)=1,"",IF(AND(YEAR(DecSun1+4)=CalendarYear,MONTH(DecSun1+4)=12),DecSun1+4,""))</f>
        <v/>
      </c>
      <c r="O50" s="30">
        <f>IF(DAY(DecSun1)=1,"",IF(AND(YEAR(DecSun1+5)=CalendarYear,MONTH(DecSun1+5)=12),DecSun1+5,""))</f>
        <v>44896</v>
      </c>
      <c r="P50" s="30">
        <f>IF(DAY(DecSun1)=1,"",IF(AND(YEAR(DecSun1+6)=CalendarYear,MONTH(DecSun1+6)=12),DecSun1+6,""))</f>
        <v>44897</v>
      </c>
      <c r="Q50" s="35">
        <f>IF(DAY(DecSun1)=1,IF(AND(YEAR(DecSun1)=CalendarYear,MONTH(DecSun1)=12),DecSun1,""),IF(AND(YEAR(DecSun1+7)=CalendarYear,MONTH(DecSun1+7)=12),DecSun1+7,""))</f>
        <v>44898</v>
      </c>
      <c r="S50" s="89"/>
      <c r="U50" s="9"/>
    </row>
    <row r="51" spans="1:21" ht="15.75" customHeight="1" x14ac:dyDescent="0.2">
      <c r="A51" s="24" t="s">
        <v>24</v>
      </c>
      <c r="B51" s="48"/>
      <c r="C51" s="27">
        <f>IF(DAY(NovSun1)=1,IF(AND(YEAR(NovSun1+1)=CalendarYear,MONTH(NovSun1+1)=11),NovSun1+1,""),IF(AND(YEAR(NovSun1+8)=CalendarYear,MONTH(NovSun1+8)=11),NovSun1+8,""))</f>
        <v>44871</v>
      </c>
      <c r="D51" s="29">
        <f>IF(DAY(NovSun1)=1,IF(AND(YEAR(NovSun1+2)=CalendarYear,MONTH(NovSun1+2)=11),NovSun1+2,""),IF(AND(YEAR(NovSun1+9)=CalendarYear,MONTH(NovSun1+9)=11),NovSun1+9,""))</f>
        <v>44872</v>
      </c>
      <c r="E51" s="29">
        <f>IF(DAY(NovSun1)=1,IF(AND(YEAR(NovSun1+3)=CalendarYear,MONTH(NovSun1+3)=11),NovSun1+3,""),IF(AND(YEAR(NovSun1+10)=CalendarYear,MONTH(NovSun1+10)=11),NovSun1+10,""))</f>
        <v>44873</v>
      </c>
      <c r="F51" s="29">
        <f>IF(DAY(NovSun1)=1,IF(AND(YEAR(NovSun1+4)=CalendarYear,MONTH(NovSun1+4)=11),NovSun1+4,""),IF(AND(YEAR(NovSun1+11)=CalendarYear,MONTH(NovSun1+11)=11),NovSun1+11,""))</f>
        <v>44874</v>
      </c>
      <c r="G51" s="29">
        <f>IF(DAY(NovSun1)=1,IF(AND(YEAR(NovSun1+5)=CalendarYear,MONTH(NovSun1+5)=11),NovSun1+5,""),IF(AND(YEAR(NovSun1+12)=CalendarYear,MONTH(NovSun1+12)=11),NovSun1+12,""))</f>
        <v>44875</v>
      </c>
      <c r="H51" s="29">
        <f>IF(DAY(NovSun1)=1,IF(AND(YEAR(NovSun1+6)=CalendarYear,MONTH(NovSun1+6)=11),NovSun1+6,""),IF(AND(YEAR(NovSun1+13)=CalendarYear,MONTH(NovSun1+13)=11),NovSun1+13,""))</f>
        <v>44876</v>
      </c>
      <c r="I51" s="35">
        <f>IF(DAY(NovSun1)=1,IF(AND(YEAR(NovSun1+7)=CalendarYear,MONTH(NovSun1+7)=11),NovSun1+7,""),IF(AND(YEAR(NovSun1+14)=CalendarYear,MONTH(NovSun1+14)=11),NovSun1+14,""))</f>
        <v>44877</v>
      </c>
      <c r="J51" s="53"/>
      <c r="K51" s="27">
        <f>IF(DAY(DecSun1)=1,IF(AND(YEAR(DecSun1+1)=CalendarYear,MONTH(DecSun1+1)=12),DecSun1+1,""),IF(AND(YEAR(DecSun1+8)=CalendarYear,MONTH(DecSun1+8)=12),DecSun1+8,""))</f>
        <v>44899</v>
      </c>
      <c r="L51" s="29">
        <f>IF(DAY(DecSun1)=1,IF(AND(YEAR(DecSun1+2)=CalendarYear,MONTH(DecSun1+2)=12),DecSun1+2,""),IF(AND(YEAR(DecSun1+9)=CalendarYear,MONTH(DecSun1+9)=12),DecSun1+9,""))</f>
        <v>44900</v>
      </c>
      <c r="M51" s="29">
        <f>IF(DAY(DecSun1)=1,IF(AND(YEAR(DecSun1+3)=CalendarYear,MONTH(DecSun1+3)=12),DecSun1+3,""),IF(AND(YEAR(DecSun1+10)=CalendarYear,MONTH(DecSun1+10)=12),DecSun1+10,""))</f>
        <v>44901</v>
      </c>
      <c r="N51" s="29">
        <f>IF(DAY(DecSun1)=1,IF(AND(YEAR(DecSun1+4)=CalendarYear,MONTH(DecSun1+4)=12),DecSun1+4,""),IF(AND(YEAR(DecSun1+11)=CalendarYear,MONTH(DecSun1+11)=12),DecSun1+11,""))</f>
        <v>44902</v>
      </c>
      <c r="O51" s="29">
        <f>IF(DAY(DecSun1)=1,IF(AND(YEAR(DecSun1+5)=CalendarYear,MONTH(DecSun1+5)=12),DecSun1+5,""),IF(AND(YEAR(DecSun1+12)=CalendarYear,MONTH(DecSun1+12)=12),DecSun1+12,""))</f>
        <v>44903</v>
      </c>
      <c r="P51" s="29">
        <f>IF(DAY(DecSun1)=1,IF(AND(YEAR(DecSun1+6)=CalendarYear,MONTH(DecSun1+6)=12),DecSun1+6,""),IF(AND(YEAR(DecSun1+13)=CalendarYear,MONTH(DecSun1+13)=12),DecSun1+13,""))</f>
        <v>44904</v>
      </c>
      <c r="Q51" s="35">
        <f>IF(DAY(DecSun1)=1,IF(AND(YEAR(DecSun1+7)=CalendarYear,MONTH(DecSun1+7)=12),DecSun1+7,""),IF(AND(YEAR(DecSun1+14)=CalendarYear,MONTH(DecSun1+14)=12),DecSun1+14,""))</f>
        <v>44905</v>
      </c>
      <c r="S51" s="89"/>
      <c r="U51" s="174"/>
    </row>
    <row r="52" spans="1:21" ht="15.75" customHeight="1" x14ac:dyDescent="0.2">
      <c r="B52" s="48"/>
      <c r="C52" s="27">
        <f>IF(DAY(NovSun1)=1,IF(AND(YEAR(NovSun1+8)=CalendarYear,MONTH(NovSun1+8)=11),NovSun1+8,""),IF(AND(YEAR(NovSun1+15)=CalendarYear,MONTH(NovSun1+15)=11),NovSun1+15,""))</f>
        <v>44878</v>
      </c>
      <c r="D52" s="30">
        <f>IF(DAY(NovSun1)=1,IF(AND(YEAR(NovSun1+9)=CalendarYear,MONTH(NovSun1+9)=11),NovSun1+9,""),IF(AND(YEAR(NovSun1+16)=CalendarYear,MONTH(NovSun1+16)=11),NovSun1+16,""))</f>
        <v>44879</v>
      </c>
      <c r="E52" s="30">
        <f>IF(DAY(NovSun1)=1,IF(AND(YEAR(NovSun1+10)=CalendarYear,MONTH(NovSun1+10)=11),NovSun1+10,""),IF(AND(YEAR(NovSun1+17)=CalendarYear,MONTH(NovSun1+17)=11),NovSun1+17,""))</f>
        <v>44880</v>
      </c>
      <c r="F52" s="30">
        <f>IF(DAY(NovSun1)=1,IF(AND(YEAR(NovSun1+11)=CalendarYear,MONTH(NovSun1+11)=11),NovSun1+11,""),IF(AND(YEAR(NovSun1+18)=CalendarYear,MONTH(NovSun1+18)=11),NovSun1+18,""))</f>
        <v>44881</v>
      </c>
      <c r="G52" s="30">
        <f>IF(DAY(NovSun1)=1,IF(AND(YEAR(NovSun1+12)=CalendarYear,MONTH(NovSun1+12)=11),NovSun1+12,""),IF(AND(YEAR(NovSun1+19)=CalendarYear,MONTH(NovSun1+19)=11),NovSun1+19,""))</f>
        <v>44882</v>
      </c>
      <c r="H52" s="30">
        <f>IF(DAY(NovSun1)=1,IF(AND(YEAR(NovSun1+13)=CalendarYear,MONTH(NovSun1+13)=11),NovSun1+13,""),IF(AND(YEAR(NovSun1+20)=CalendarYear,MONTH(NovSun1+20)=11),NovSun1+20,""))</f>
        <v>44883</v>
      </c>
      <c r="I52" s="35">
        <f>IF(DAY(NovSun1)=1,IF(AND(YEAR(NovSun1+14)=CalendarYear,MONTH(NovSun1+14)=11),NovSun1+14,""),IF(AND(YEAR(NovSun1+21)=CalendarYear,MONTH(NovSun1+21)=11),NovSun1+21,""))</f>
        <v>44884</v>
      </c>
      <c r="J52" s="53"/>
      <c r="K52" s="27">
        <f>IF(DAY(DecSun1)=1,IF(AND(YEAR(DecSun1+8)=CalendarYear,MONTH(DecSun1+8)=12),DecSun1+8,""),IF(AND(YEAR(DecSun1+15)=CalendarYear,MONTH(DecSun1+15)=12),DecSun1+15,""))</f>
        <v>44906</v>
      </c>
      <c r="L52" s="30">
        <f>IF(DAY(DecSun1)=1,IF(AND(YEAR(DecSun1+9)=CalendarYear,MONTH(DecSun1+9)=12),DecSun1+9,""),IF(AND(YEAR(DecSun1+16)=CalendarYear,MONTH(DecSun1+16)=12),DecSun1+16,""))</f>
        <v>44907</v>
      </c>
      <c r="M52" s="30">
        <f>IF(DAY(DecSun1)=1,IF(AND(YEAR(DecSun1+10)=CalendarYear,MONTH(DecSun1+10)=12),DecSun1+10,""),IF(AND(YEAR(DecSun1+17)=CalendarYear,MONTH(DecSun1+17)=12),DecSun1+17,""))</f>
        <v>44908</v>
      </c>
      <c r="N52" s="30">
        <f>IF(DAY(DecSun1)=1,IF(AND(YEAR(DecSun1+11)=CalendarYear,MONTH(DecSun1+11)=12),DecSun1+11,""),IF(AND(YEAR(DecSun1+18)=CalendarYear,MONTH(DecSun1+18)=12),DecSun1+18,""))</f>
        <v>44909</v>
      </c>
      <c r="O52" s="30">
        <f>IF(DAY(DecSun1)=1,IF(AND(YEAR(DecSun1+12)=CalendarYear,MONTH(DecSun1+12)=12),DecSun1+12,""),IF(AND(YEAR(DecSun1+19)=CalendarYear,MONTH(DecSun1+19)=12),DecSun1+19,""))</f>
        <v>44910</v>
      </c>
      <c r="P52" s="30">
        <f>IF(DAY(DecSun1)=1,IF(AND(YEAR(DecSun1+13)=CalendarYear,MONTH(DecSun1+13)=12),DecSun1+13,""),IF(AND(YEAR(DecSun1+20)=CalendarYear,MONTH(DecSun1+20)=12),DecSun1+20,""))</f>
        <v>44911</v>
      </c>
      <c r="Q52" s="35">
        <f>IF(DAY(DecSun1)=1,IF(AND(YEAR(DecSun1+14)=CalendarYear,MONTH(DecSun1+14)=12),DecSun1+14,""),IF(AND(YEAR(DecSun1+21)=CalendarYear,MONTH(DecSun1+21)=12),DecSun1+21,""))</f>
        <v>44912</v>
      </c>
      <c r="S52" s="89"/>
      <c r="U52" s="174"/>
    </row>
    <row r="53" spans="1:21" ht="15.75" customHeight="1" x14ac:dyDescent="0.2">
      <c r="B53" s="48"/>
      <c r="C53" s="27">
        <f>IF(DAY(NovSun1)=1,IF(AND(YEAR(NovSun1+15)=CalendarYear,MONTH(NovSun1+15)=11),NovSun1+15,""),IF(AND(YEAR(NovSun1+22)=CalendarYear,MONTH(NovSun1+22)=11),NovSun1+22,""))</f>
        <v>44885</v>
      </c>
      <c r="D53" s="29">
        <f>IF(DAY(NovSun1)=1,IF(AND(YEAR(NovSun1+16)=CalendarYear,MONTH(NovSun1+16)=11),NovSun1+16,""),IF(AND(YEAR(NovSun1+23)=CalendarYear,MONTH(NovSun1+23)=11),NovSun1+23,""))</f>
        <v>44886</v>
      </c>
      <c r="E53" s="29">
        <f>IF(DAY(NovSun1)=1,IF(AND(YEAR(NovSun1+17)=CalendarYear,MONTH(NovSun1+17)=11),NovSun1+17,""),IF(AND(YEAR(NovSun1+24)=CalendarYear,MONTH(NovSun1+24)=11),NovSun1+24,""))</f>
        <v>44887</v>
      </c>
      <c r="F53" s="29">
        <f>IF(DAY(NovSun1)=1,IF(AND(YEAR(NovSun1+18)=CalendarYear,MONTH(NovSun1+18)=11),NovSun1+18,""),IF(AND(YEAR(NovSun1+25)=CalendarYear,MONTH(NovSun1+25)=11),NovSun1+25,""))</f>
        <v>44888</v>
      </c>
      <c r="G53" s="29">
        <f>IF(DAY(NovSun1)=1,IF(AND(YEAR(NovSun1+19)=CalendarYear,MONTH(NovSun1+19)=11),NovSun1+19,""),IF(AND(YEAR(NovSun1+26)=CalendarYear,MONTH(NovSun1+26)=11),NovSun1+26,""))</f>
        <v>44889</v>
      </c>
      <c r="H53" s="29">
        <f>IF(DAY(NovSun1)=1,IF(AND(YEAR(NovSun1+20)=CalendarYear,MONTH(NovSun1+20)=11),NovSun1+20,""),IF(AND(YEAR(NovSun1+27)=CalendarYear,MONTH(NovSun1+27)=11),NovSun1+27,""))</f>
        <v>44890</v>
      </c>
      <c r="I53" s="35">
        <f>IF(DAY(NovSun1)=1,IF(AND(YEAR(NovSun1+21)=CalendarYear,MONTH(NovSun1+21)=11),NovSun1+21,""),IF(AND(YEAR(NovSun1+28)=CalendarYear,MONTH(NovSun1+28)=11),NovSun1+28,""))</f>
        <v>44891</v>
      </c>
      <c r="J53" s="53"/>
      <c r="K53" s="27">
        <f>IF(DAY(DecSun1)=1,IF(AND(YEAR(DecSun1+15)=CalendarYear,MONTH(DecSun1+15)=12),DecSun1+15,""),IF(AND(YEAR(DecSun1+22)=CalendarYear,MONTH(DecSun1+22)=12),DecSun1+22,""))</f>
        <v>44913</v>
      </c>
      <c r="L53" s="29">
        <f>IF(DAY(DecSun1)=1,IF(AND(YEAR(DecSun1+16)=CalendarYear,MONTH(DecSun1+16)=12),DecSun1+16,""),IF(AND(YEAR(DecSun1+23)=CalendarYear,MONTH(DecSun1+23)=12),DecSun1+23,""))</f>
        <v>44914</v>
      </c>
      <c r="M53" s="29">
        <f>IF(DAY(DecSun1)=1,IF(AND(YEAR(DecSun1+17)=CalendarYear,MONTH(DecSun1+17)=12),DecSun1+17,""),IF(AND(YEAR(DecSun1+24)=CalendarYear,MONTH(DecSun1+24)=12),DecSun1+24,""))</f>
        <v>44915</v>
      </c>
      <c r="N53" s="29">
        <f>IF(DAY(DecSun1)=1,IF(AND(YEAR(DecSun1+18)=CalendarYear,MONTH(DecSun1+18)=12),DecSun1+18,""),IF(AND(YEAR(DecSun1+25)=CalendarYear,MONTH(DecSun1+25)=12),DecSun1+25,""))</f>
        <v>44916</v>
      </c>
      <c r="O53" s="29">
        <f>IF(DAY(DecSun1)=1,IF(AND(YEAR(DecSun1+19)=CalendarYear,MONTH(DecSun1+19)=12),DecSun1+19,""),IF(AND(YEAR(DecSun1+26)=CalendarYear,MONTH(DecSun1+26)=12),DecSun1+26,""))</f>
        <v>44917</v>
      </c>
      <c r="P53" s="102">
        <f>IF(DAY(DecSun1)=1,IF(AND(YEAR(DecSun1+20)=CalendarYear,MONTH(DecSun1+20)=12),DecSun1+20,""),IF(AND(YEAR(DecSun1+27)=CalendarYear,MONTH(DecSun1+27)=12),DecSun1+27,""))</f>
        <v>44918</v>
      </c>
      <c r="Q53" s="50">
        <f>IF(DAY(DecSun1)=1,IF(AND(YEAR(DecSun1+21)=CalendarYear,MONTH(DecSun1+21)=12),DecSun1+21,""),IF(AND(YEAR(DecSun1+28)=CalendarYear,MONTH(DecSun1+28)=12),DecSun1+28,""))</f>
        <v>44919</v>
      </c>
      <c r="S53" s="89"/>
      <c r="U53" s="174"/>
    </row>
    <row r="54" spans="1:21" ht="15.75" customHeight="1" x14ac:dyDescent="0.2">
      <c r="B54" s="48"/>
      <c r="C54" s="27">
        <f>IF(DAY(NovSun1)=1,IF(AND(YEAR(NovSun1+22)=CalendarYear,MONTH(NovSun1+22)=11),NovSun1+22,""),IF(AND(YEAR(NovSun1+29)=CalendarYear,MONTH(NovSun1+29)=11),NovSun1+29,""))</f>
        <v>44892</v>
      </c>
      <c r="D54" s="30">
        <f>IF(DAY(NovSun1)=1,IF(AND(YEAR(NovSun1+23)=CalendarYear,MONTH(NovSun1+23)=11),NovSun1+23,""),IF(AND(YEAR(NovSun1+30)=CalendarYear,MONTH(NovSun1+30)=11),NovSun1+30,""))</f>
        <v>44893</v>
      </c>
      <c r="E54" s="30">
        <f>IF(DAY(NovSun1)=1,IF(AND(YEAR(NovSun1+24)=CalendarYear,MONTH(NovSun1+24)=11),NovSun1+24,""),IF(AND(YEAR(NovSun1+31)=CalendarYear,MONTH(NovSun1+31)=11),NovSun1+31,""))</f>
        <v>44894</v>
      </c>
      <c r="F54" s="30">
        <f>IF(DAY(NovSun1)=1,IF(AND(YEAR(NovSun1+25)=CalendarYear,MONTH(NovSun1+25)=11),NovSun1+25,""),IF(AND(YEAR(NovSun1+32)=CalendarYear,MONTH(NovSun1+32)=11),NovSun1+32,""))</f>
        <v>44895</v>
      </c>
      <c r="G54" s="4" t="str">
        <f>IF(DAY(NovSun1)=1,IF(AND(YEAR(NovSun1+26)=CalendarYear,MONTH(NovSun1+26)=11),NovSun1+26,""),IF(AND(YEAR(NovSun1+33)=CalendarYear,MONTH(NovSun1+33)=11),NovSun1+33,""))</f>
        <v/>
      </c>
      <c r="H54" s="4" t="str">
        <f>IF(DAY(NovSun1)=1,IF(AND(YEAR(NovSun1+27)=CalendarYear,MONTH(NovSun1+27)=11),NovSun1+27,""),IF(AND(YEAR(NovSun1+34)=CalendarYear,MONTH(NovSun1+34)=11),NovSun1+34,""))</f>
        <v/>
      </c>
      <c r="I54" s="35" t="str">
        <f>IF(DAY(NovSun1)=1,IF(AND(YEAR(NovSun1+28)=CalendarYear,MONTH(NovSun1+28)=11),NovSun1+28,""),IF(AND(YEAR(NovSun1+35)=CalendarYear,MONTH(NovSun1+35)=11),NovSun1+35,""))</f>
        <v/>
      </c>
      <c r="J54" s="53"/>
      <c r="K54" s="27">
        <f>IF(DAY(DecSun1)=1,IF(AND(YEAR(DecSun1+22)=CalendarYear,MONTH(DecSun1+22)=12),DecSun1+22,""),IF(AND(YEAR(DecSun1+29)=CalendarYear,MONTH(DecSun1+29)=12),DecSun1+29,""))</f>
        <v>44920</v>
      </c>
      <c r="L54" s="27">
        <f>IF(DAY(DecSun1)=1,IF(AND(YEAR(DecSun1+23)=CalendarYear,MONTH(DecSun1+23)=12),DecSun1+23,""),IF(AND(YEAR(DecSun1+30)=CalendarYear,MONTH(DecSun1+30)=12),DecSun1+30,""))</f>
        <v>44921</v>
      </c>
      <c r="M54" s="30">
        <f>IF(DAY(DecSun1)=1,IF(AND(YEAR(DecSun1+24)=CalendarYear,MONTH(DecSun1+24)=12),DecSun1+24,""),IF(AND(YEAR(DecSun1+31)=CalendarYear,MONTH(DecSun1+31)=12),DecSun1+31,""))</f>
        <v>44922</v>
      </c>
      <c r="N54" s="30">
        <f>IF(DAY(DecSun1)=1,IF(AND(YEAR(DecSun1+25)=CalendarYear,MONTH(DecSun1+25)=12),DecSun1+25,""),IF(AND(YEAR(DecSun1+32)=CalendarYear,MONTH(DecSun1+32)=12),DecSun1+32,""))</f>
        <v>44923</v>
      </c>
      <c r="O54" s="30">
        <f>IF(DAY(DecSun1)=1,IF(AND(YEAR(DecSun1+26)=CalendarYear,MONTH(DecSun1+26)=12),DecSun1+26,""),IF(AND(YEAR(DecSun1+33)=CalendarYear,MONTH(DecSun1+33)=12),DecSun1+33,""))</f>
        <v>44924</v>
      </c>
      <c r="P54" s="160">
        <f>IF(DAY(DecSun1)=1,IF(AND(YEAR(DecSun1+27)=CalendarYear,MONTH(DecSun1+27)=12),DecSun1+27,""),IF(AND(YEAR(DecSun1+34)=CalendarYear,MONTH(DecSun1+34)=12),DecSun1+34,""))</f>
        <v>44925</v>
      </c>
      <c r="Q54" s="161">
        <v>31</v>
      </c>
      <c r="S54" s="89"/>
      <c r="U54" s="174"/>
    </row>
    <row r="55" spans="1:21" ht="15.75" customHeight="1" x14ac:dyDescent="0.2">
      <c r="B55" s="49"/>
      <c r="C55" s="37" t="str">
        <f>IF(DAY(NovSun1)=1,IF(AND(YEAR(NovSun1+29)=CalendarYear,MONTH(NovSun1+29)=11),NovSun1+29,""),IF(AND(YEAR(NovSun1+36)=CalendarYear,MONTH(NovSun1+36)=11),NovSun1+36,""))</f>
        <v/>
      </c>
      <c r="D55" s="37" t="str">
        <f>IF(DAY(NovSun1)=1,IF(AND(YEAR(NovSun1+30)=CalendarYear,MONTH(NovSun1+30)=11),NovSun1+30,""),IF(AND(YEAR(NovSun1+37)=CalendarYear,MONTH(NovSun1+37)=11),NovSun1+37,""))</f>
        <v/>
      </c>
      <c r="E55" s="37" t="str">
        <f>IF(DAY(NovSun1)=1,IF(AND(YEAR(NovSun1+31)=CalendarYear,MONTH(NovSun1+31)=11),NovSun1+31,""),IF(AND(YEAR(NovSun1+38)=CalendarYear,MONTH(NovSun1+38)=11),NovSun1+38,""))</f>
        <v/>
      </c>
      <c r="F55" s="37" t="str">
        <f>IF(DAY(NovSun1)=1,IF(AND(YEAR(NovSun1+32)=CalendarYear,MONTH(NovSun1+32)=11),NovSun1+32,""),IF(AND(YEAR(NovSun1+39)=CalendarYear,MONTH(NovSun1+39)=11),NovSun1+39,""))</f>
        <v/>
      </c>
      <c r="G55" s="37" t="str">
        <f>IF(DAY(NovSun1)=1,IF(AND(YEAR(NovSun1+33)=CalendarYear,MONTH(NovSun1+33)=11),NovSun1+33,""),IF(AND(YEAR(NovSun1+40)=CalendarYear,MONTH(NovSun1+40)=11),NovSun1+40,""))</f>
        <v/>
      </c>
      <c r="H55" s="37" t="str">
        <f>IF(DAY(NovSun1)=1,IF(AND(YEAR(NovSun1+34)=CalendarYear,MONTH(NovSun1+34)=11),NovSun1+34,""),IF(AND(YEAR(NovSun1+41)=CalendarYear,MONTH(NovSun1+41)=11),NovSun1+41,""))</f>
        <v/>
      </c>
      <c r="I55" s="38" t="str">
        <f>IF(DAY(NovSun1)=1,IF(AND(YEAR(NovSun1+35)=CalendarYear,MONTH(NovSun1+35)=11),NovSun1+35,""),IF(AND(YEAR(NovSun1+42)=CalendarYear,MONTH(NovSun1+42)=11),NovSun1+42,""))</f>
        <v/>
      </c>
      <c r="J55" s="54"/>
      <c r="K55" s="37" t="str">
        <f>IF(DAY(DecSun1)=1,IF(AND(YEAR(DecSun1+29)=CalendarYear,MONTH(DecSun1+29)=12),DecSun1+29,""),IF(AND(YEAR(DecSun1+36)=CalendarYear,MONTH(DecSun1+36)=12),DecSun1+36,""))</f>
        <v/>
      </c>
      <c r="L55" s="37" t="str">
        <f>IF(DAY(DecSun1)=1,IF(AND(YEAR(DecSun1+30)=CalendarYear,MONTH(DecSun1+30)=12),DecSun1+30,""),IF(AND(YEAR(DecSun1+37)=CalendarYear,MONTH(DecSun1+37)=12),DecSun1+37,""))</f>
        <v/>
      </c>
      <c r="M55" s="37" t="str">
        <f>IF(DAY(DecSun1)=1,IF(AND(YEAR(DecSun1+31)=CalendarYear,MONTH(DecSun1+31)=12),DecSun1+31,""),IF(AND(YEAR(DecSun1+38)=CalendarYear,MONTH(DecSun1+38)=12),DecSun1+38,""))</f>
        <v/>
      </c>
      <c r="N55" s="37" t="str">
        <f>IF(DAY(DecSun1)=1,IF(AND(YEAR(DecSun1+32)=CalendarYear,MONTH(DecSun1+32)=12),DecSun1+32,""),IF(AND(YEAR(DecSun1+39)=CalendarYear,MONTH(DecSun1+39)=12),DecSun1+39,""))</f>
        <v/>
      </c>
      <c r="O55" s="37" t="str">
        <f>IF(DAY(DecSun1)=1,IF(AND(YEAR(DecSun1+33)=CalendarYear,MONTH(DecSun1+33)=12),DecSun1+33,""),IF(AND(YEAR(DecSun1+40)=CalendarYear,MONTH(DecSun1+40)=12),DecSun1+40,""))</f>
        <v/>
      </c>
      <c r="P55" s="37" t="str">
        <f>IF(DAY(DecSun1)=1,IF(AND(YEAR(DecSun1+34)=CalendarYear,MONTH(DecSun1+34)=12),DecSun1+34,""),IF(AND(YEAR(DecSun1+41)=CalendarYear,MONTH(DecSun1+41)=12),DecSun1+41,""))</f>
        <v/>
      </c>
      <c r="Q55" s="38" t="str">
        <f>IF(DAY(DecSun1)=1,IF(AND(YEAR(DecSun1+35)=CalendarYear,MONTH(DecSun1+35)=12),DecSun1+35,""),IF(AND(YEAR(DecSun1+42)=CalendarYear,MONTH(DecSun1+42)=12),DecSun1+42,""))</f>
        <v/>
      </c>
      <c r="S55" s="89"/>
      <c r="U55" s="174"/>
    </row>
    <row r="56" spans="1:21" ht="15.75" customHeight="1" x14ac:dyDescent="0.2">
      <c r="K56" s="2"/>
      <c r="L56" s="2"/>
      <c r="M56" s="2"/>
      <c r="N56" s="2"/>
      <c r="O56" s="2"/>
      <c r="P56" s="2"/>
      <c r="Q56" s="2"/>
      <c r="U56" s="8"/>
    </row>
    <row r="57" spans="1:21" ht="15" customHeight="1" x14ac:dyDescent="0.2">
      <c r="U57" s="8"/>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6">
    <mergeCell ref="C1:F1"/>
    <mergeCell ref="B2:J2"/>
    <mergeCell ref="C3:I3"/>
    <mergeCell ref="K3:Q3"/>
    <mergeCell ref="U51:U55"/>
    <mergeCell ref="C39:I39"/>
    <mergeCell ref="K39:Q39"/>
    <mergeCell ref="C48:I48"/>
    <mergeCell ref="K48:Q48"/>
    <mergeCell ref="G1:Q1"/>
    <mergeCell ref="C12:I12"/>
    <mergeCell ref="K12:Q12"/>
    <mergeCell ref="C21:I21"/>
    <mergeCell ref="K21:Q21"/>
    <mergeCell ref="C30:I30"/>
    <mergeCell ref="K30:Q30"/>
  </mergeCells>
  <phoneticPr fontId="6" type="noConversion"/>
  <dataValidations disablePrompts="1" count="1">
    <dataValidation allowBlank="1" showInputMessage="1" showErrorMessage="1" errorTitle="Invalid Year" error="Enter a year from 1900 to 9999, or use the scroll bar to find a year." sqref="C1" xr:uid="{00000000-0002-0000-0000-000000000000}"/>
  </dataValidations>
  <printOptions horizontalCentered="1" verticalCentered="1"/>
  <pageMargins left="0.5" right="0.5" top="0.5" bottom="0.5" header="0.3" footer="0.3"/>
  <pageSetup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8A721-B714-4FB9-9C2A-1F866C279D47}">
  <dimension ref="A1:AN69"/>
  <sheetViews>
    <sheetView workbookViewId="0">
      <selection activeCell="V20" sqref="V20"/>
    </sheetView>
  </sheetViews>
  <sheetFormatPr defaultColWidth="9.5" defaultRowHeight="11.25" x14ac:dyDescent="0.2"/>
  <cols>
    <col min="1" max="1" width="2.5" style="25" customWidth="1"/>
    <col min="2" max="2" width="5.1640625" style="1" customWidth="1"/>
    <col min="3" max="3" width="6.83203125" style="1" customWidth="1"/>
    <col min="4" max="4" width="7.6640625" style="1" customWidth="1"/>
    <col min="5" max="5" width="6.5" style="1" customWidth="1"/>
    <col min="6" max="6" width="7.33203125" style="1" customWidth="1"/>
    <col min="7" max="8" width="6" style="1" customWidth="1"/>
    <col min="9" max="9" width="6.5" style="1" customWidth="1"/>
    <col min="10" max="11" width="5" style="1" customWidth="1"/>
    <col min="12" max="12" width="5.33203125" style="1" customWidth="1"/>
    <col min="13" max="13" width="5" style="1" customWidth="1"/>
    <col min="14" max="14" width="5.33203125" style="1" customWidth="1"/>
    <col min="15" max="15" width="5.5" style="1" customWidth="1"/>
    <col min="16" max="17" width="4.83203125" style="1" customWidth="1"/>
    <col min="18" max="18" width="2.1640625" style="1" customWidth="1"/>
    <col min="19" max="19" width="1.1640625" style="1" customWidth="1"/>
    <col min="20" max="20" width="5.1640625" customWidth="1"/>
    <col min="21" max="21" width="36" style="1" customWidth="1"/>
    <col min="22" max="22" width="49.1640625" style="1" customWidth="1"/>
    <col min="23" max="41" width="9.33203125" style="1" customWidth="1"/>
    <col min="42" max="16384" width="9.5" style="1"/>
  </cols>
  <sheetData>
    <row r="1" spans="1:40" ht="30" customHeight="1" x14ac:dyDescent="0.2">
      <c r="A1" s="23" t="s">
        <v>6</v>
      </c>
      <c r="B1" s="13"/>
      <c r="C1" s="177">
        <v>2021</v>
      </c>
      <c r="D1" s="177"/>
      <c r="E1" s="177"/>
      <c r="F1" s="177"/>
      <c r="G1" s="178" t="s">
        <v>50</v>
      </c>
      <c r="H1" s="179"/>
      <c r="I1" s="179"/>
      <c r="J1" s="179"/>
      <c r="K1" s="179"/>
      <c r="L1" s="179"/>
      <c r="M1" s="179"/>
      <c r="N1" s="179"/>
      <c r="O1" s="179"/>
      <c r="P1" s="179"/>
      <c r="Q1" s="179"/>
      <c r="R1" s="14"/>
      <c r="S1" s="13"/>
      <c r="T1" s="15"/>
      <c r="U1" s="64" t="s">
        <v>63</v>
      </c>
      <c r="V1"/>
      <c r="W1"/>
      <c r="X1"/>
      <c r="Y1"/>
    </row>
    <row r="2" spans="1:40" ht="15.75" customHeight="1" x14ac:dyDescent="0.2">
      <c r="A2" s="24" t="s">
        <v>7</v>
      </c>
      <c r="B2" s="169"/>
      <c r="C2" s="169"/>
      <c r="D2" s="169"/>
      <c r="E2" s="169"/>
      <c r="F2" s="169"/>
      <c r="G2" s="169"/>
      <c r="H2" s="169"/>
      <c r="I2" s="169"/>
      <c r="J2" s="169"/>
      <c r="K2" s="2"/>
      <c r="L2" s="2"/>
      <c r="M2" s="2"/>
      <c r="N2" s="2"/>
      <c r="O2" s="2"/>
      <c r="P2" s="2"/>
      <c r="Q2" s="2"/>
      <c r="R2" s="2"/>
      <c r="S2" s="5"/>
    </row>
    <row r="3" spans="1:40" ht="15.75" customHeight="1" x14ac:dyDescent="0.3">
      <c r="A3" s="25" t="s">
        <v>8</v>
      </c>
      <c r="B3" s="32"/>
      <c r="C3" s="170" t="s">
        <v>26</v>
      </c>
      <c r="D3" s="170"/>
      <c r="E3" s="170"/>
      <c r="F3" s="170"/>
      <c r="G3" s="170"/>
      <c r="H3" s="170"/>
      <c r="I3" s="171"/>
      <c r="J3" s="39"/>
      <c r="K3" s="172" t="s">
        <v>27</v>
      </c>
      <c r="L3" s="172"/>
      <c r="M3" s="172"/>
      <c r="N3" s="172"/>
      <c r="O3" s="172"/>
      <c r="P3" s="172"/>
      <c r="Q3" s="173"/>
      <c r="R3" s="2"/>
      <c r="S3" s="6"/>
      <c r="U3" s="60" t="s">
        <v>38</v>
      </c>
      <c r="V3" s="2"/>
      <c r="W3" s="2"/>
      <c r="X3" s="2"/>
      <c r="Y3" s="2"/>
      <c r="Z3" s="2"/>
      <c r="AA3" s="2"/>
      <c r="AB3" s="2"/>
      <c r="AC3" s="2"/>
      <c r="AD3" s="2"/>
      <c r="AE3" s="2"/>
      <c r="AF3" s="2"/>
      <c r="AG3" s="2"/>
      <c r="AH3" s="2"/>
      <c r="AI3" s="2"/>
      <c r="AJ3" s="2"/>
      <c r="AK3" s="2"/>
      <c r="AL3" s="2"/>
      <c r="AM3" s="2"/>
      <c r="AN3" s="2"/>
    </row>
    <row r="4" spans="1:40" ht="15.75" customHeight="1" x14ac:dyDescent="0.25">
      <c r="A4" s="24" t="s">
        <v>17</v>
      </c>
      <c r="B4" s="33"/>
      <c r="C4" s="28" t="s">
        <v>0</v>
      </c>
      <c r="D4" s="17" t="s">
        <v>51</v>
      </c>
      <c r="E4" s="17" t="s">
        <v>52</v>
      </c>
      <c r="F4" s="17" t="s">
        <v>53</v>
      </c>
      <c r="G4" s="17" t="s">
        <v>54</v>
      </c>
      <c r="H4" s="17" t="s">
        <v>55</v>
      </c>
      <c r="I4" s="34" t="s">
        <v>56</v>
      </c>
      <c r="J4" s="40"/>
      <c r="K4" s="28" t="s">
        <v>0</v>
      </c>
      <c r="L4" s="17" t="s">
        <v>51</v>
      </c>
      <c r="M4" s="17" t="s">
        <v>52</v>
      </c>
      <c r="N4" s="17" t="s">
        <v>53</v>
      </c>
      <c r="O4" s="17" t="s">
        <v>54</v>
      </c>
      <c r="P4" s="17" t="s">
        <v>55</v>
      </c>
      <c r="Q4" s="34" t="s">
        <v>56</v>
      </c>
      <c r="R4" s="2"/>
      <c r="S4" s="5"/>
      <c r="U4" s="61" t="s">
        <v>39</v>
      </c>
      <c r="X4" s="2"/>
      <c r="AF4" s="2"/>
      <c r="AN4" s="2"/>
    </row>
    <row r="5" spans="1:40" ht="15.75" customHeight="1" x14ac:dyDescent="0.25">
      <c r="A5" s="24"/>
      <c r="B5" s="33"/>
      <c r="C5" s="4" t="str">
        <f>IF(DAY(JanSun1)=1,"",IF(AND(YEAR(JanSun1+1)=CalendarYear,MONTH(JanSun1+1)=1),JanSun1+1,""))</f>
        <v/>
      </c>
      <c r="D5" s="4" t="str">
        <f>IF(DAY(JanSun1)=1,"",IF(AND(YEAR(JanSun1+2)=CalendarYear,MONTH(JanSun1+2)=1),JanSun1+2,""))</f>
        <v/>
      </c>
      <c r="E5" s="4" t="str">
        <f>IF(DAY(JanSun1)=1,"",IF(AND(YEAR(JanSun1+3)=CalendarYear,MONTH(JanSun1+3)=1),JanSun1+3,""))</f>
        <v/>
      </c>
      <c r="F5" s="27" t="str">
        <f>IF(DAY(JanSun1)=1,"",IF(AND(YEAR(JanSun1+4)=CalendarYear,MONTH(JanSun1+4)=1),JanSun1+4,""))</f>
        <v/>
      </c>
      <c r="G5" s="4" t="str">
        <f>IF(DAY(JanSun1)=1,"",IF(AND(YEAR(JanSun1+5)=CalendarYear,MONTH(JanSun1+5)=1),JanSun1+5,""))</f>
        <v/>
      </c>
      <c r="H5" s="27" t="str">
        <f>IF(DAY(JanSun1)=1,"",IF(AND(YEAR(JanSun1+6)=CalendarYear,MONTH(JanSun1+6)=1),JanSun1+6,""))</f>
        <v/>
      </c>
      <c r="I5" s="35">
        <f>IF(DAY(JanSun1)=1,IF(AND(YEAR(JanSun1)=CalendarYear,MONTH(JanSun1)=1),JanSun1,""),IF(AND(YEAR(JanSun1+7)=CalendarYear,MONTH(JanSun1+7)=1),JanSun1+7,""))</f>
        <v>44562</v>
      </c>
      <c r="J5" s="41"/>
      <c r="K5" s="27" t="str">
        <f>IF(DAY(FebSun1)=1,"",IF(AND(YEAR(FebSun1+1)=CalendarYear,MONTH(FebSun1+1)=2),FebSun1+1,""))</f>
        <v/>
      </c>
      <c r="L5" s="30" t="str">
        <f>IF(DAY(FebSun1)=1,"",IF(AND(YEAR(FebSun1+2)=CalendarYear,MONTH(FebSun1+2)=2),FebSun1+2,""))</f>
        <v/>
      </c>
      <c r="M5" s="30">
        <f>IF(DAY(FebSun1)=1,"",IF(AND(YEAR(FebSun1+3)=CalendarYear,MONTH(FebSun1+3)=2),FebSun1+3,""))</f>
        <v>44593</v>
      </c>
      <c r="N5" s="30">
        <f>IF(DAY(FebSun1)=1,"",IF(AND(YEAR(FebSun1+4)=CalendarYear,MONTH(FebSun1+4)=2),FebSun1+4,""))</f>
        <v>44594</v>
      </c>
      <c r="O5" s="30">
        <f>IF(DAY(FebSun1)=1,"",IF(AND(YEAR(FebSun1+5)=CalendarYear,MONTH(FebSun1+5)=2),FebSun1+5,""))</f>
        <v>44595</v>
      </c>
      <c r="P5" s="30">
        <f>IF(DAY(FebSun1)=1,"",IF(AND(YEAR(FebSun1+6)=CalendarYear,MONTH(FebSun1+6)=2),FebSun1+6,""))</f>
        <v>44596</v>
      </c>
      <c r="Q5" s="35">
        <f>IF(DAY(FebSun1)=1,IF(AND(YEAR(FebSun1)=CalendarYear,MONTH(FebSun1)=2),FebSun1,""),IF(AND(YEAR(FebSun1+7)=CalendarYear,MONTH(FebSun1+7)=2),FebSun1+7,""))</f>
        <v>44597</v>
      </c>
      <c r="R5" s="2"/>
      <c r="S5" s="5"/>
      <c r="U5" s="61" t="s">
        <v>41</v>
      </c>
      <c r="X5" s="2"/>
      <c r="AF5" s="2"/>
      <c r="AN5" s="2"/>
    </row>
    <row r="6" spans="1:40" ht="15.75" customHeight="1" x14ac:dyDescent="0.25">
      <c r="A6" s="24"/>
      <c r="B6" s="33"/>
      <c r="C6" s="27">
        <f>IF(DAY(JanSun1)=1,IF(AND(YEAR(JanSun1+1)=CalendarYear,MONTH(JanSun1+1)=1),JanSun1+1,""),IF(AND(YEAR(JanSun1+8)=CalendarYear,MONTH(JanSun1+8)=1),JanSun1+8,""))</f>
        <v>44563</v>
      </c>
      <c r="D6" s="30">
        <f>IF(DAY(JanSun1)=1,IF(AND(YEAR(JanSun1+2)=CalendarYear,MONTH(JanSun1+2)=1),JanSun1+2,""),IF(AND(YEAR(JanSun1+9)=CalendarYear,MONTH(JanSun1+9)=1),JanSun1+9,""))</f>
        <v>44564</v>
      </c>
      <c r="E6" s="30">
        <f>IF(DAY(JanSun1)=1,IF(AND(YEAR(JanSun1+3)=CalendarYear,MONTH(JanSun1+3)=1),JanSun1+3,""),IF(AND(YEAR(JanSun1+10)=CalendarYear,MONTH(JanSun1+10)=1),JanSun1+10,""))</f>
        <v>44565</v>
      </c>
      <c r="F6" s="30">
        <f>IF(DAY(JanSun1)=1,IF(AND(YEAR(JanSun1+4)=CalendarYear,MONTH(JanSun1+4)=1),JanSun1+4,""),IF(AND(YEAR(JanSun1+11)=CalendarYear,MONTH(JanSun1+11)=1),JanSun1+11,""))</f>
        <v>44566</v>
      </c>
      <c r="G6" s="30">
        <f>IF(DAY(JanSun1)=1,IF(AND(YEAR(JanSun1+5)=CalendarYear,MONTH(JanSun1+5)=1),JanSun1+5,""),IF(AND(YEAR(JanSun1+12)=CalendarYear,MONTH(JanSun1+12)=1),JanSun1+12,""))</f>
        <v>44567</v>
      </c>
      <c r="H6" s="30">
        <f>IF(DAY(JanSun1)=1,IF(AND(YEAR(JanSun1+6)=CalendarYear,MONTH(JanSun1+6)=1),JanSun1+6,""),IF(AND(YEAR(JanSun1+13)=CalendarYear,MONTH(JanSun1+13)=1),JanSun1+13,""))</f>
        <v>44568</v>
      </c>
      <c r="I6" s="35">
        <f>IF(DAY(JanSun1)=1,IF(AND(YEAR(JanSun1+7)=CalendarYear,MONTH(JanSun1+7)=1),JanSun1+7,""),IF(AND(YEAR(JanSun1+14)=CalendarYear,MONTH(JanSun1+14)=1),JanSun1+14,""))</f>
        <v>44569</v>
      </c>
      <c r="J6" s="41"/>
      <c r="K6" s="27">
        <f>IF(DAY(FebSun1)=1,IF(AND(YEAR(FebSun1+1)=CalendarYear,MONTH(FebSun1+1)=2),FebSun1+1,""),IF(AND(YEAR(FebSun1+8)=CalendarYear,MONTH(FebSun1+8)=2),FebSun1+8,""))</f>
        <v>44598</v>
      </c>
      <c r="L6" s="29">
        <f>IF(DAY(FebSun1)=1,IF(AND(YEAR(FebSun1+2)=CalendarYear,MONTH(FebSun1+2)=2),FebSun1+2,""),IF(AND(YEAR(FebSun1+9)=CalendarYear,MONTH(FebSun1+9)=2),FebSun1+9,""))</f>
        <v>44599</v>
      </c>
      <c r="M6" s="29">
        <f>IF(DAY(FebSun1)=1,IF(AND(YEAR(FebSun1+3)=CalendarYear,MONTH(FebSun1+3)=2),FebSun1+3,""),IF(AND(YEAR(FebSun1+10)=CalendarYear,MONTH(FebSun1+10)=2),FebSun1+10,""))</f>
        <v>44600</v>
      </c>
      <c r="N6" s="29">
        <f>IF(DAY(FebSun1)=1,IF(AND(YEAR(FebSun1+4)=CalendarYear,MONTH(FebSun1+4)=2),FebSun1+4,""),IF(AND(YEAR(FebSun1+11)=CalendarYear,MONTH(FebSun1+11)=2),FebSun1+11,""))</f>
        <v>44601</v>
      </c>
      <c r="O6" s="29">
        <f>IF(DAY(FebSun1)=1,IF(AND(YEAR(FebSun1+5)=CalendarYear,MONTH(FebSun1+5)=2),FebSun1+5,""),IF(AND(YEAR(FebSun1+12)=CalendarYear,MONTH(FebSun1+12)=2),FebSun1+12,""))</f>
        <v>44602</v>
      </c>
      <c r="P6" s="29">
        <f>IF(DAY(FebSun1)=1,IF(AND(YEAR(FebSun1+6)=CalendarYear,MONTH(FebSun1+6)=2),FebSun1+6,""),IF(AND(YEAR(FebSun1+13)=CalendarYear,MONTH(FebSun1+13)=2),FebSun1+13,""))</f>
        <v>44603</v>
      </c>
      <c r="Q6" s="35">
        <f>IF(DAY(FebSun1)=1,IF(AND(YEAR(FebSun1+7)=CalendarYear,MONTH(FebSun1+7)=2),FebSun1+7,""),IF(AND(YEAR(FebSun1+14)=CalendarYear,MONTH(FebSun1+14)=2),FebSun1+14,""))</f>
        <v>44604</v>
      </c>
      <c r="R6" s="2"/>
      <c r="S6" s="5"/>
      <c r="U6" s="62" t="s">
        <v>40</v>
      </c>
      <c r="X6" s="2"/>
      <c r="AF6" s="2"/>
      <c r="AN6" s="2"/>
    </row>
    <row r="7" spans="1:40" ht="15.75" customHeight="1" x14ac:dyDescent="0.25">
      <c r="B7" s="33"/>
      <c r="C7" s="27">
        <f>IF(DAY(JanSun1)=1,IF(AND(YEAR(JanSun1+8)=CalendarYear,MONTH(JanSun1+8)=1),JanSun1+8,""),IF(AND(YEAR(JanSun1+15)=CalendarYear,MONTH(JanSun1+15)=1),JanSun1+15,""))</f>
        <v>44570</v>
      </c>
      <c r="D7" s="29">
        <f>IF(DAY(JanSun1)=1,IF(AND(YEAR(JanSun1+9)=CalendarYear,MONTH(JanSun1+9)=1),JanSun1+9,""),IF(AND(YEAR(JanSun1+16)=CalendarYear,MONTH(JanSun1+16)=1),JanSun1+16,""))</f>
        <v>44571</v>
      </c>
      <c r="E7" s="29">
        <f>IF(DAY(JanSun1)=1,IF(AND(YEAR(JanSun1+10)=CalendarYear,MONTH(JanSun1+10)=1),JanSun1+10,""),IF(AND(YEAR(JanSun1+17)=CalendarYear,MONTH(JanSun1+17)=1),JanSun1+17,""))</f>
        <v>44572</v>
      </c>
      <c r="F7" s="29">
        <f>IF(DAY(JanSun1)=1,IF(AND(YEAR(JanSun1+11)=CalendarYear,MONTH(JanSun1+11)=1),JanSun1+11,""),IF(AND(YEAR(JanSun1+18)=CalendarYear,MONTH(JanSun1+18)=1),JanSun1+18,""))</f>
        <v>44573</v>
      </c>
      <c r="G7" s="29">
        <f>IF(DAY(JanSun1)=1,IF(AND(YEAR(JanSun1+12)=CalendarYear,MONTH(JanSun1+12)=1),JanSun1+12,""),IF(AND(YEAR(JanSun1+19)=CalendarYear,MONTH(JanSun1+19)=1),JanSun1+19,""))</f>
        <v>44574</v>
      </c>
      <c r="H7" s="29">
        <f>IF(DAY(JanSun1)=1,IF(AND(YEAR(JanSun1+13)=CalendarYear,MONTH(JanSun1+13)=1),JanSun1+13,""),IF(AND(YEAR(JanSun1+20)=CalendarYear,MONTH(JanSun1+20)=1),JanSun1+20,""))</f>
        <v>44575</v>
      </c>
      <c r="I7" s="35">
        <f>IF(DAY(JanSun1)=1,IF(AND(YEAR(JanSun1+14)=CalendarYear,MONTH(JanSun1+14)=1),JanSun1+14,""),IF(AND(YEAR(JanSun1+21)=CalendarYear,MONTH(JanSun1+21)=1),JanSun1+21,""))</f>
        <v>44576</v>
      </c>
      <c r="J7" s="41"/>
      <c r="K7" s="27">
        <f>IF(DAY(FebSun1)=1,IF(AND(YEAR(FebSun1+8)=CalendarYear,MONTH(FebSun1+8)=2),FebSun1+8,""),IF(AND(YEAR(FebSun1+15)=CalendarYear,MONTH(FebSun1+15)=2),FebSun1+15,""))</f>
        <v>44605</v>
      </c>
      <c r="L7" s="30">
        <f>IF(DAY(FebSun1)=1,IF(AND(YEAR(FebSun1+9)=CalendarYear,MONTH(FebSun1+9)=2),FebSun1+9,""),IF(AND(YEAR(FebSun1+16)=CalendarYear,MONTH(FebSun1+16)=2),FebSun1+16,""))</f>
        <v>44606</v>
      </c>
      <c r="M7" s="30">
        <f>IF(DAY(FebSun1)=1,IF(AND(YEAR(FebSun1+10)=CalendarYear,MONTH(FebSun1+10)=2),FebSun1+10,""),IF(AND(YEAR(FebSun1+17)=CalendarYear,MONTH(FebSun1+17)=2),FebSun1+17,""))</f>
        <v>44607</v>
      </c>
      <c r="N7" s="30">
        <f>IF(DAY(FebSun1)=1,IF(AND(YEAR(FebSun1+11)=CalendarYear,MONTH(FebSun1+11)=2),FebSun1+11,""),IF(AND(YEAR(FebSun1+18)=CalendarYear,MONTH(FebSun1+18)=2),FebSun1+18,""))</f>
        <v>44608</v>
      </c>
      <c r="O7" s="30">
        <f>IF(DAY(FebSun1)=1,IF(AND(YEAR(FebSun1+12)=CalendarYear,MONTH(FebSun1+12)=2),FebSun1+12,""),IF(AND(YEAR(FebSun1+19)=CalendarYear,MONTH(FebSun1+19)=2),FebSun1+19,""))</f>
        <v>44609</v>
      </c>
      <c r="P7" s="30">
        <f>IF(DAY(FebSun1)=1,IF(AND(YEAR(FebSun1+13)=CalendarYear,MONTH(FebSun1+13)=2),FebSun1+13,""),IF(AND(YEAR(FebSun1+20)=CalendarYear,MONTH(FebSun1+20)=2),FebSun1+20,""))</f>
        <v>44610</v>
      </c>
      <c r="Q7" s="35">
        <f>IF(DAY(FebSun1)=1,IF(AND(YEAR(FebSun1+14)=CalendarYear,MONTH(FebSun1+14)=2),FebSun1+14,""),IF(AND(YEAR(FebSun1+21)=CalendarYear,MONTH(FebSun1+21)=2),FebSun1+21,""))</f>
        <v>44611</v>
      </c>
      <c r="R7" s="2"/>
      <c r="S7" s="5"/>
      <c r="U7" s="62" t="s">
        <v>42</v>
      </c>
      <c r="X7" s="2"/>
      <c r="AF7" s="2"/>
      <c r="AN7" s="2"/>
    </row>
    <row r="8" spans="1:40" ht="15.75" customHeight="1" x14ac:dyDescent="0.25">
      <c r="B8" s="33"/>
      <c r="C8" s="27">
        <f>IF(DAY(JanSun1)=1,IF(AND(YEAR(JanSun1+15)=CalendarYear,MONTH(JanSun1+15)=1),JanSun1+15,""),IF(AND(YEAR(JanSun1+22)=CalendarYear,MONTH(JanSun1+22)=1),JanSun1+22,""))</f>
        <v>44577</v>
      </c>
      <c r="D8" s="30">
        <f>IF(DAY(JanSun1)=1,IF(AND(YEAR(JanSun1+16)=CalendarYear,MONTH(JanSun1+16)=1),JanSun1+16,""),IF(AND(YEAR(JanSun1+23)=CalendarYear,MONTH(JanSun1+23)=1),JanSun1+23,""))</f>
        <v>44578</v>
      </c>
      <c r="E8" s="30">
        <f>IF(DAY(JanSun1)=1,IF(AND(YEAR(JanSun1+17)=CalendarYear,MONTH(JanSun1+17)=1),JanSun1+17,""),IF(AND(YEAR(JanSun1+24)=CalendarYear,MONTH(JanSun1+24)=1),JanSun1+24,""))</f>
        <v>44579</v>
      </c>
      <c r="F8" s="30">
        <f>IF(DAY(JanSun1)=1,IF(AND(YEAR(JanSun1+18)=CalendarYear,MONTH(JanSun1+18)=1),JanSun1+18,""),IF(AND(YEAR(JanSun1+25)=CalendarYear,MONTH(JanSun1+25)=1),JanSun1+25,""))</f>
        <v>44580</v>
      </c>
      <c r="G8" s="30">
        <f>IF(DAY(JanSun1)=1,IF(AND(YEAR(JanSun1+19)=CalendarYear,MONTH(JanSun1+19)=1),JanSun1+19,""),IF(AND(YEAR(JanSun1+26)=CalendarYear,MONTH(JanSun1+26)=1),JanSun1+26,""))</f>
        <v>44581</v>
      </c>
      <c r="H8" s="30">
        <f>IF(DAY(JanSun1)=1,IF(AND(YEAR(JanSun1+20)=CalendarYear,MONTH(JanSun1+20)=1),JanSun1+20,""),IF(AND(YEAR(JanSun1+27)=CalendarYear,MONTH(JanSun1+27)=1),JanSun1+27,""))</f>
        <v>44582</v>
      </c>
      <c r="I8" s="35">
        <f>IF(DAY(JanSun1)=1,IF(AND(YEAR(JanSun1+21)=CalendarYear,MONTH(JanSun1+21)=1),JanSun1+21,""),IF(AND(YEAR(JanSun1+28)=CalendarYear,MONTH(JanSun1+28)=1),JanSun1+28,""))</f>
        <v>44583</v>
      </c>
      <c r="J8" s="41"/>
      <c r="K8" s="27">
        <f>IF(DAY(FebSun1)=1,IF(AND(YEAR(FebSun1+15)=CalendarYear,MONTH(FebSun1+15)=2),FebSun1+15,""),IF(AND(YEAR(FebSun1+22)=CalendarYear,MONTH(FebSun1+22)=2),FebSun1+22,""))</f>
        <v>44612</v>
      </c>
      <c r="L8" s="29">
        <f>IF(DAY(FebSun1)=1,IF(AND(YEAR(FebSun1+16)=CalendarYear,MONTH(FebSun1+16)=2),FebSun1+16,""),IF(AND(YEAR(FebSun1+23)=CalendarYear,MONTH(FebSun1+23)=2),FebSun1+23,""))</f>
        <v>44613</v>
      </c>
      <c r="M8" s="29">
        <f>IF(DAY(FebSun1)=1,IF(AND(YEAR(FebSun1+17)=CalendarYear,MONTH(FebSun1+17)=2),FebSun1+17,""),IF(AND(YEAR(FebSun1+24)=CalendarYear,MONTH(FebSun1+24)=2),FebSun1+24,""))</f>
        <v>44614</v>
      </c>
      <c r="N8" s="29">
        <f>IF(DAY(FebSun1)=1,IF(AND(YEAR(FebSun1+18)=CalendarYear,MONTH(FebSun1+18)=2),FebSun1+18,""),IF(AND(YEAR(FebSun1+25)=CalendarYear,MONTH(FebSun1+25)=2),FebSun1+25,""))</f>
        <v>44615</v>
      </c>
      <c r="O8" s="29">
        <f>IF(DAY(FebSun1)=1,IF(AND(YEAR(FebSun1+19)=CalendarYear,MONTH(FebSun1+19)=2),FebSun1+19,""),IF(AND(YEAR(FebSun1+26)=CalendarYear,MONTH(FebSun1+26)=2),FebSun1+26,""))</f>
        <v>44616</v>
      </c>
      <c r="P8" s="29">
        <f>IF(DAY(FebSun1)=1,IF(AND(YEAR(FebSun1+20)=CalendarYear,MONTH(FebSun1+20)=2),FebSun1+20,""),IF(AND(YEAR(FebSun1+27)=CalendarYear,MONTH(FebSun1+27)=2),FebSun1+27,""))</f>
        <v>44617</v>
      </c>
      <c r="Q8" s="35">
        <f>IF(DAY(FebSun1)=1,IF(AND(YEAR(FebSun1+21)=CalendarYear,MONTH(FebSun1+21)=2),FebSun1+21,""),IF(AND(YEAR(FebSun1+28)=CalendarYear,MONTH(FebSun1+28)=2),FebSun1+28,""))</f>
        <v>44618</v>
      </c>
      <c r="R8" s="2"/>
      <c r="S8" s="5"/>
      <c r="U8" s="62" t="s">
        <v>43</v>
      </c>
      <c r="X8" s="2"/>
      <c r="AF8" s="2"/>
      <c r="AN8" s="2"/>
    </row>
    <row r="9" spans="1:40" ht="15.75" customHeight="1" x14ac:dyDescent="0.25">
      <c r="B9" s="33"/>
      <c r="C9" s="27">
        <f>IF(DAY(JanSun1)=1,IF(AND(YEAR(JanSun1+22)=CalendarYear,MONTH(JanSun1+22)=1),JanSun1+22,""),IF(AND(YEAR(JanSun1+29)=CalendarYear,MONTH(JanSun1+29)=1),JanSun1+29,""))</f>
        <v>44584</v>
      </c>
      <c r="D9" s="29">
        <f>IF(DAY(JanSun1)=1,IF(AND(YEAR(JanSun1+23)=CalendarYear,MONTH(JanSun1+23)=1),JanSun1+23,""),IF(AND(YEAR(JanSun1+30)=CalendarYear,MONTH(JanSun1+30)=1),JanSun1+30,""))</f>
        <v>44585</v>
      </c>
      <c r="E9" s="29">
        <f>IF(DAY(JanSun1)=1,IF(AND(YEAR(JanSun1+24)=CalendarYear,MONTH(JanSun1+24)=1),JanSun1+24,""),IF(AND(YEAR(JanSun1+31)=CalendarYear,MONTH(JanSun1+31)=1),JanSun1+31,""))</f>
        <v>44586</v>
      </c>
      <c r="F9" s="29">
        <f>IF(DAY(JanSun1)=1,IF(AND(YEAR(JanSun1+25)=CalendarYear,MONTH(JanSun1+25)=1),JanSun1+25,""),IF(AND(YEAR(JanSun1+32)=CalendarYear,MONTH(JanSun1+32)=1),JanSun1+32,""))</f>
        <v>44587</v>
      </c>
      <c r="G9" s="29">
        <f>IF(DAY(JanSun1)=1,IF(AND(YEAR(JanSun1+26)=CalendarYear,MONTH(JanSun1+26)=1),JanSun1+26,""),IF(AND(YEAR(JanSun1+33)=CalendarYear,MONTH(JanSun1+33)=1),JanSun1+33,""))</f>
        <v>44588</v>
      </c>
      <c r="H9" s="29">
        <f>IF(DAY(JanSun1)=1,IF(AND(YEAR(JanSun1+27)=CalendarYear,MONTH(JanSun1+27)=1),JanSun1+27,""),IF(AND(YEAR(JanSun1+34)=CalendarYear,MONTH(JanSun1+34)=1),JanSun1+34,""))</f>
        <v>44589</v>
      </c>
      <c r="I9" s="35">
        <f>IF(DAY(JanSun1)=1,IF(AND(YEAR(JanSun1+28)=CalendarYear,MONTH(JanSun1+28)=1),JanSun1+28,""),IF(AND(YEAR(JanSun1+35)=CalendarYear,MONTH(JanSun1+35)=1),JanSun1+35,""))</f>
        <v>44590</v>
      </c>
      <c r="J9" s="41"/>
      <c r="K9" s="27">
        <f>IF(DAY(FebSun1)=1,IF(AND(YEAR(FebSun1+22)=CalendarYear,MONTH(FebSun1+22)=2),FebSun1+22,""),IF(AND(YEAR(FebSun1+29)=CalendarYear,MONTH(FebSun1+29)=2),FebSun1+29,""))</f>
        <v>44619</v>
      </c>
      <c r="L9" s="4">
        <f>IF(DAY(FebSun1)=1,IF(AND(YEAR(FebSun1+23)=CalendarYear,MONTH(FebSun1+23)=2),FebSun1+23,""),IF(AND(YEAR(FebSun1+30)=CalendarYear,MONTH(FebSun1+30)=2),FebSun1+30,""))</f>
        <v>44620</v>
      </c>
      <c r="M9" s="4" t="str">
        <f>IF(DAY(FebSun1)=1,IF(AND(YEAR(FebSun1+24)=CalendarYear,MONTH(FebSun1+24)=2),FebSun1+24,""),IF(AND(YEAR(FebSun1+31)=CalendarYear,MONTH(FebSun1+31)=2),FebSun1+31,""))</f>
        <v/>
      </c>
      <c r="N9" s="4" t="str">
        <f>IF(DAY(FebSun1)=1,IF(AND(YEAR(FebSun1+25)=CalendarYear,MONTH(FebSun1+25)=2),FebSun1+25,""),IF(AND(YEAR(FebSun1+32)=CalendarYear,MONTH(FebSun1+32)=2),FebSun1+32,""))</f>
        <v/>
      </c>
      <c r="O9" s="4" t="str">
        <f>IF(DAY(FebSun1)=1,IF(AND(YEAR(FebSun1+26)=CalendarYear,MONTH(FebSun1+26)=2),FebSun1+26,""),IF(AND(YEAR(FebSun1+33)=CalendarYear,MONTH(FebSun1+33)=2),FebSun1+33,""))</f>
        <v/>
      </c>
      <c r="P9" s="4" t="str">
        <f>IF(DAY(FebSun1)=1,IF(AND(YEAR(FebSun1+27)=CalendarYear,MONTH(FebSun1+27)=2),FebSun1+27,""),IF(AND(YEAR(FebSun1+34)=CalendarYear,MONTH(FebSun1+34)=2),FebSun1+34,""))</f>
        <v/>
      </c>
      <c r="Q9" s="35" t="str">
        <f>IF(DAY(FebSun1)=1,IF(AND(YEAR(FebSun1+28)=CalendarYear,MONTH(FebSun1+28)=2),FebSun1+28,""),IF(AND(YEAR(FebSun1+35)=CalendarYear,MONTH(FebSun1+35)=2),FebSun1+35,""))</f>
        <v/>
      </c>
      <c r="R9" s="2"/>
      <c r="S9" s="5"/>
      <c r="U9" s="63" t="s">
        <v>44</v>
      </c>
      <c r="X9" s="2"/>
      <c r="AF9" s="2"/>
      <c r="AN9" s="2"/>
    </row>
    <row r="10" spans="1:40" ht="15.75" customHeight="1" x14ac:dyDescent="0.25">
      <c r="B10" s="36"/>
      <c r="C10" s="37">
        <f>IF(DAY(JanSun1)=1,IF(AND(YEAR(JanSun1+29)=CalendarYear,MONTH(JanSun1+29)=1),JanSun1+29,""),IF(AND(YEAR(JanSun1+36)=CalendarYear,MONTH(JanSun1+36)=1),JanSun1+36,""))</f>
        <v>44591</v>
      </c>
      <c r="D10" s="37">
        <f>IF(DAY(JanSun1)=1,IF(AND(YEAR(JanSun1+30)=CalendarYear,MONTH(JanSun1+30)=1),JanSun1+30,""),IF(AND(YEAR(JanSun1+37)=CalendarYear,MONTH(JanSun1+37)=1),JanSun1+37,""))</f>
        <v>44592</v>
      </c>
      <c r="E10" s="37" t="str">
        <f>IF(DAY(JanSun1)=1,IF(AND(YEAR(JanSun1+31)=CalendarYear,MONTH(JanSun1+31)=1),JanSun1+31,""),IF(AND(YEAR(JanSun1+38)=CalendarYear,MONTH(JanSun1+38)=1),JanSun1+38,""))</f>
        <v/>
      </c>
      <c r="F10" s="37" t="str">
        <f>IF(DAY(JanSun1)=1,IF(AND(YEAR(JanSun1+32)=CalendarYear,MONTH(JanSun1+32)=1),JanSun1+32,""),IF(AND(YEAR(JanSun1+39)=CalendarYear,MONTH(JanSun1+39)=1),JanSun1+39,""))</f>
        <v/>
      </c>
      <c r="G10" s="37" t="str">
        <f>IF(DAY(JanSun1)=1,IF(AND(YEAR(JanSun1+33)=CalendarYear,MONTH(JanSun1+33)=1),JanSun1+33,""),IF(AND(YEAR(JanSun1+40)=CalendarYear,MONTH(JanSun1+40)=1),JanSun1+40,""))</f>
        <v/>
      </c>
      <c r="H10" s="37" t="str">
        <f>IF(DAY(JanSun1)=1,IF(AND(YEAR(JanSun1+34)=CalendarYear,MONTH(JanSun1+34)=1),JanSun1+34,""),IF(AND(YEAR(JanSun1+41)=CalendarYear,MONTH(JanSun1+41)=1),JanSun1+41,""))</f>
        <v/>
      </c>
      <c r="I10" s="38" t="str">
        <f>IF(DAY(JanSun1)=1,IF(AND(YEAR(JanSun1+35)=CalendarYear,MONTH(JanSun1+35)=1),JanSun1+35,""),IF(AND(YEAR(JanSun1+42)=CalendarYear,MONTH(JanSun1+42)=1),JanSun1+42,""))</f>
        <v/>
      </c>
      <c r="J10" s="42"/>
      <c r="K10" s="37" t="str">
        <f>IF(DAY(FebSun1)=1,IF(AND(YEAR(FebSun1+29)=CalendarYear,MONTH(FebSun1+29)=2),FebSun1+29,""),IF(AND(YEAR(FebSun1+36)=CalendarYear,MONTH(FebSun1+36)=2),FebSun1+36,""))</f>
        <v/>
      </c>
      <c r="L10" s="37" t="str">
        <f>IF(DAY(FebSun1)=1,IF(AND(YEAR(FebSun1+30)=CalendarYear,MONTH(FebSun1+30)=2),FebSun1+30,""),IF(AND(YEAR(FebSun1+37)=CalendarYear,MONTH(FebSun1+37)=2),FebSun1+37,""))</f>
        <v/>
      </c>
      <c r="M10" s="37" t="str">
        <f>IF(DAY(FebSun1)=1,IF(AND(YEAR(FebSun1+31)=CalendarYear,MONTH(FebSun1+31)=2),FebSun1+31,""),IF(AND(YEAR(FebSun1+38)=CalendarYear,MONTH(FebSun1+38)=2),FebSun1+38,""))</f>
        <v/>
      </c>
      <c r="N10" s="37" t="str">
        <f>IF(DAY(FebSun1)=1,IF(AND(YEAR(FebSun1+32)=CalendarYear,MONTH(FebSun1+32)=2),FebSun1+32,""),IF(AND(YEAR(FebSun1+39)=CalendarYear,MONTH(FebSun1+39)=2),FebSun1+39,""))</f>
        <v/>
      </c>
      <c r="O10" s="37" t="str">
        <f>IF(DAY(FebSun1)=1,IF(AND(YEAR(FebSun1+33)=CalendarYear,MONTH(FebSun1+33)=2),FebSun1+33,""),IF(AND(YEAR(FebSun1+40)=CalendarYear,MONTH(FebSun1+40)=2),FebSun1+40,""))</f>
        <v/>
      </c>
      <c r="P10" s="37" t="str">
        <f>IF(DAY(FebSun1)=1,IF(AND(YEAR(FebSun1+34)=CalendarYear,MONTH(FebSun1+34)=2),FebSun1+34,""),IF(AND(YEAR(FebSun1+41)=CalendarYear,MONTH(FebSun1+41)=2),FebSun1+41,""))</f>
        <v/>
      </c>
      <c r="Q10" s="38" t="str">
        <f>IF(DAY(FebSun1)=1,IF(AND(YEAR(FebSun1+35)=CalendarYear,MONTH(FebSun1+35)=2),FebSun1+35,""),IF(AND(YEAR(FebSun1+42)=CalendarYear,MONTH(FebSun1+42)=2),FebSun1+42,""))</f>
        <v/>
      </c>
      <c r="R10" s="2"/>
      <c r="S10" s="5"/>
      <c r="U10" s="62" t="s">
        <v>45</v>
      </c>
      <c r="X10" s="2"/>
      <c r="AF10" s="2"/>
      <c r="AN10" s="2"/>
    </row>
    <row r="11" spans="1:40" ht="15.75" customHeight="1" x14ac:dyDescent="0.25">
      <c r="B11" s="2"/>
      <c r="C11" s="4"/>
      <c r="D11" s="4"/>
      <c r="E11" s="4"/>
      <c r="F11" s="4"/>
      <c r="G11" s="4"/>
      <c r="H11" s="4"/>
      <c r="I11" s="4"/>
      <c r="J11" s="4"/>
      <c r="K11" s="4"/>
      <c r="L11" s="4"/>
      <c r="M11" s="4"/>
      <c r="N11" s="4"/>
      <c r="O11" s="4"/>
      <c r="P11" s="4"/>
      <c r="Q11" s="4"/>
      <c r="R11" s="2"/>
      <c r="S11" s="5"/>
      <c r="U11" s="62" t="s">
        <v>46</v>
      </c>
      <c r="X11" s="2"/>
      <c r="AF11" s="2"/>
      <c r="AN11" s="2"/>
    </row>
    <row r="12" spans="1:40" ht="15.75" customHeight="1" x14ac:dyDescent="0.2">
      <c r="A12" s="24" t="s">
        <v>9</v>
      </c>
      <c r="B12" s="43"/>
      <c r="C12" s="170" t="s">
        <v>28</v>
      </c>
      <c r="D12" s="170"/>
      <c r="E12" s="170"/>
      <c r="F12" s="170"/>
      <c r="G12" s="170"/>
      <c r="H12" s="170"/>
      <c r="I12" s="171"/>
      <c r="J12" s="44"/>
      <c r="K12" s="170" t="s">
        <v>29</v>
      </c>
      <c r="L12" s="170"/>
      <c r="M12" s="170"/>
      <c r="N12" s="170"/>
      <c r="O12" s="170"/>
      <c r="P12" s="170"/>
      <c r="Q12" s="171"/>
      <c r="R12" s="2"/>
      <c r="S12" s="7"/>
      <c r="U12" s="11"/>
      <c r="V12" s="3"/>
      <c r="W12" s="3"/>
      <c r="X12" s="2"/>
      <c r="Y12" s="3"/>
      <c r="Z12" s="3"/>
      <c r="AA12" s="3"/>
      <c r="AB12" s="3"/>
      <c r="AC12" s="3"/>
      <c r="AD12" s="3"/>
      <c r="AE12" s="3"/>
      <c r="AF12" s="2"/>
      <c r="AG12" s="3"/>
      <c r="AH12" s="3"/>
      <c r="AI12" s="3"/>
      <c r="AJ12" s="3"/>
      <c r="AK12" s="3"/>
      <c r="AL12" s="3"/>
      <c r="AM12" s="3"/>
      <c r="AN12" s="2"/>
    </row>
    <row r="13" spans="1:40" ht="15.75" customHeight="1" x14ac:dyDescent="0.25">
      <c r="A13" s="24" t="s">
        <v>18</v>
      </c>
      <c r="B13" s="33"/>
      <c r="C13" s="28" t="s">
        <v>0</v>
      </c>
      <c r="D13" s="17" t="s">
        <v>51</v>
      </c>
      <c r="E13" s="17" t="s">
        <v>52</v>
      </c>
      <c r="F13" s="17" t="s">
        <v>53</v>
      </c>
      <c r="G13" s="17" t="s">
        <v>54</v>
      </c>
      <c r="H13" s="17" t="s">
        <v>55</v>
      </c>
      <c r="I13" s="34" t="s">
        <v>56</v>
      </c>
      <c r="J13" s="45"/>
      <c r="K13" s="28" t="s">
        <v>0</v>
      </c>
      <c r="L13" s="17" t="s">
        <v>51</v>
      </c>
      <c r="M13" s="17" t="s">
        <v>52</v>
      </c>
      <c r="N13" s="17" t="s">
        <v>53</v>
      </c>
      <c r="O13" s="17" t="s">
        <v>54</v>
      </c>
      <c r="P13" s="17" t="s">
        <v>55</v>
      </c>
      <c r="Q13" s="34" t="s">
        <v>56</v>
      </c>
      <c r="R13" s="2"/>
      <c r="S13" s="5"/>
      <c r="U13" s="12"/>
      <c r="X13" s="2"/>
      <c r="AF13" s="2"/>
      <c r="AN13" s="2"/>
    </row>
    <row r="14" spans="1:40" ht="15.75" customHeight="1" x14ac:dyDescent="0.2">
      <c r="B14" s="33"/>
      <c r="C14" s="27" t="str">
        <f>IF(DAY(MarSun1)=1,"",IF(AND(YEAR(MarSun1+1)=CalendarYear,MONTH(MarSun1+1)=3),MarSun1+1,""))</f>
        <v/>
      </c>
      <c r="D14" s="30" t="str">
        <f>IF(DAY(MarSun1)=1,"",IF(AND(YEAR(MarSun1+2)=CalendarYear,MONTH(MarSun1+2)=3),MarSun1+2,""))</f>
        <v/>
      </c>
      <c r="E14" s="30">
        <f>IF(DAY(MarSun1)=1,"",IF(AND(YEAR(MarSun1+3)=CalendarYear,MONTH(MarSun1+3)=3),MarSun1+3,""))</f>
        <v>44621</v>
      </c>
      <c r="F14" s="30">
        <f>IF(DAY(MarSun1)=1,"",IF(AND(YEAR(MarSun1+4)=CalendarYear,MONTH(MarSun1+4)=3),MarSun1+4,""))</f>
        <v>44622</v>
      </c>
      <c r="G14" s="30">
        <f>IF(DAY(MarSun1)=1,"",IF(AND(YEAR(MarSun1+5)=CalendarYear,MONTH(MarSun1+5)=3),MarSun1+5,""))</f>
        <v>44623</v>
      </c>
      <c r="H14" s="30">
        <f>IF(DAY(MarSun1)=1,"",IF(AND(YEAR(MarSun1+6)=CalendarYear,MONTH(MarSun1+6)=3),MarSun1+6,""))</f>
        <v>44624</v>
      </c>
      <c r="I14" s="35">
        <f>IF(DAY(MarSun1)=1,IF(AND(YEAR(MarSun1)=CalendarYear,MONTH(MarSun1)=3),MarSun1,""),IF(AND(YEAR(MarSun1+7)=CalendarYear,MONTH(MarSun1+7)=3),MarSun1+7,""))</f>
        <v>44625</v>
      </c>
      <c r="J14" s="40"/>
      <c r="K14" s="27" t="str">
        <f>IF(DAY(AprSun1)=1,"",IF(AND(YEAR(AprSun1+1)=CalendarYear,MONTH(AprSun1+1)=4),AprSun1+1,""))</f>
        <v/>
      </c>
      <c r="L14" s="4" t="str">
        <f>IF(DAY(AprSun1)=1,"",IF(AND(YEAR(AprSun1+2)=CalendarYear,MONTH(AprSun1+2)=4),AprSun1+2,""))</f>
        <v/>
      </c>
      <c r="M14" s="4" t="str">
        <f>IF(DAY(AprSun1)=1,"",IF(AND(YEAR(AprSun1+3)=CalendarYear,MONTH(AprSun1+3)=4),AprSun1+3,""))</f>
        <v/>
      </c>
      <c r="N14" s="4" t="str">
        <f>IF(DAY(AprSun1)=1,"",IF(AND(YEAR(AprSun1+4)=CalendarYear,MONTH(AprSun1+4)=4),AprSun1+4,""))</f>
        <v/>
      </c>
      <c r="O14" s="27" t="str">
        <f>IF(DAY(AprSun1)=1,"",IF(AND(YEAR(AprSun1+5)=CalendarYear,MONTH(AprSun1+5)=4),AprSun1+5,""))</f>
        <v/>
      </c>
      <c r="P14" s="27">
        <f>IF(DAY(AprSun1)=1,"",IF(AND(YEAR(AprSun1+6)=CalendarYear,MONTH(AprSun1+6)=4),AprSun1+6,""))</f>
        <v>44652</v>
      </c>
      <c r="Q14" s="35">
        <f>IF(DAY(AprSun1)=1,IF(AND(YEAR(AprSun1)=CalendarYear,MONTH(AprSun1)=4),AprSun1,""),IF(AND(YEAR(AprSun1+7)=CalendarYear,MONTH(AprSun1+7)=4),AprSun1+7,""))</f>
        <v>44653</v>
      </c>
      <c r="R14" s="2"/>
      <c r="S14" s="5"/>
      <c r="U14" s="10"/>
      <c r="X14" s="2"/>
      <c r="AF14" s="2"/>
      <c r="AN14" s="2"/>
    </row>
    <row r="15" spans="1:40" ht="15.75" customHeight="1" x14ac:dyDescent="0.2">
      <c r="A15" s="24"/>
      <c r="B15" s="33"/>
      <c r="C15" s="27">
        <f>IF(DAY(MarSun1)=1,IF(AND(YEAR(MarSun1+1)=CalendarYear,MONTH(MarSun1+1)=3),MarSun1+1,""),IF(AND(YEAR(MarSun1+8)=CalendarYear,MONTH(MarSun1+8)=3),MarSun1+8,""))</f>
        <v>44626</v>
      </c>
      <c r="D15" s="29">
        <f>IF(DAY(MarSun1)=1,IF(AND(YEAR(MarSun1+2)=CalendarYear,MONTH(MarSun1+2)=3),MarSun1+2,""),IF(AND(YEAR(MarSun1+9)=CalendarYear,MONTH(MarSun1+9)=3),MarSun1+9,""))</f>
        <v>44627</v>
      </c>
      <c r="E15" s="29">
        <f>IF(DAY(MarSun1)=1,IF(AND(YEAR(MarSun1+3)=CalendarYear,MONTH(MarSun1+3)=3),MarSun1+3,""),IF(AND(YEAR(MarSun1+10)=CalendarYear,MONTH(MarSun1+10)=3),MarSun1+10,""))</f>
        <v>44628</v>
      </c>
      <c r="F15" s="29">
        <f>IF(DAY(MarSun1)=1,IF(AND(YEAR(MarSun1+4)=CalendarYear,MONTH(MarSun1+4)=3),MarSun1+4,""),IF(AND(YEAR(MarSun1+11)=CalendarYear,MONTH(MarSun1+11)=3),MarSun1+11,""))</f>
        <v>44629</v>
      </c>
      <c r="G15" s="29">
        <f>IF(DAY(MarSun1)=1,IF(AND(YEAR(MarSun1+5)=CalendarYear,MONTH(MarSun1+5)=3),MarSun1+5,""),IF(AND(YEAR(MarSun1+12)=CalendarYear,MONTH(MarSun1+12)=3),MarSun1+12,""))</f>
        <v>44630</v>
      </c>
      <c r="H15" s="29">
        <f>IF(DAY(MarSun1)=1,IF(AND(YEAR(MarSun1+6)=CalendarYear,MONTH(MarSun1+6)=3),MarSun1+6,""),IF(AND(YEAR(MarSun1+13)=CalendarYear,MONTH(MarSun1+13)=3),MarSun1+13,""))</f>
        <v>44631</v>
      </c>
      <c r="I15" s="35">
        <f>IF(DAY(MarSun1)=1,IF(AND(YEAR(MarSun1+7)=CalendarYear,MONTH(MarSun1+7)=3),MarSun1+7,""),IF(AND(YEAR(MarSun1+14)=CalendarYear,MONTH(MarSun1+14)=3),MarSun1+14,""))</f>
        <v>44632</v>
      </c>
      <c r="J15" s="41"/>
      <c r="K15" s="27">
        <f>IF(DAY(AprSun1)=1,IF(AND(YEAR(AprSun1+1)=CalendarYear,MONTH(AprSun1+1)=4),AprSun1+1,""),IF(AND(YEAR(AprSun1+8)=CalendarYear,MONTH(AprSun1+8)=4),AprSun1+8,""))</f>
        <v>44654</v>
      </c>
      <c r="L15" s="27">
        <f>IF(DAY(AprSun1)=1,IF(AND(YEAR(AprSun1+2)=CalendarYear,MONTH(AprSun1+2)=4),AprSun1+2,""),IF(AND(YEAR(AprSun1+9)=CalendarYear,MONTH(AprSun1+9)=4),AprSun1+9,""))</f>
        <v>44655</v>
      </c>
      <c r="M15" s="29">
        <f>IF(DAY(AprSun1)=1,IF(AND(YEAR(AprSun1+3)=CalendarYear,MONTH(AprSun1+3)=4),AprSun1+3,""),IF(AND(YEAR(AprSun1+10)=CalendarYear,MONTH(AprSun1+10)=4),AprSun1+10,""))</f>
        <v>44656</v>
      </c>
      <c r="N15" s="29">
        <f>IF(DAY(AprSun1)=1,IF(AND(YEAR(AprSun1+4)=CalendarYear,MONTH(AprSun1+4)=4),AprSun1+4,""),IF(AND(YEAR(AprSun1+11)=CalendarYear,MONTH(AprSun1+11)=4),AprSun1+11,""))</f>
        <v>44657</v>
      </c>
      <c r="O15" s="102">
        <f>IF(DAY(AprSun1)=1,IF(AND(YEAR(AprSun1+5)=CalendarYear,MONTH(AprSun1+5)=4),AprSun1+5,""),IF(AND(YEAR(AprSun1+12)=CalendarYear,MONTH(AprSun1+12)=4),AprSun1+12,""))</f>
        <v>44658</v>
      </c>
      <c r="P15" s="102">
        <f>IF(DAY(AprSun1)=1,IF(AND(YEAR(AprSun1+6)=CalendarYear,MONTH(AprSun1+6)=4),AprSun1+6,""),IF(AND(YEAR(AprSun1+13)=CalendarYear,MONTH(AprSun1+13)=4),AprSun1+13,""))</f>
        <v>44659</v>
      </c>
      <c r="Q15" s="35">
        <f>IF(DAY(AprSun1)=1,IF(AND(YEAR(AprSun1+7)=CalendarYear,MONTH(AprSun1+7)=4),AprSun1+7,""),IF(AND(YEAR(AprSun1+14)=CalendarYear,MONTH(AprSun1+14)=4),AprSun1+14,""))</f>
        <v>44660</v>
      </c>
      <c r="R15" s="2"/>
      <c r="S15" s="5"/>
      <c r="U15" s="11"/>
      <c r="X15" s="2"/>
      <c r="AF15" s="2"/>
      <c r="AN15" s="2"/>
    </row>
    <row r="16" spans="1:40" ht="15.75" customHeight="1" x14ac:dyDescent="0.2">
      <c r="B16" s="33"/>
      <c r="C16" s="27">
        <f>IF(DAY(MarSun1)=1,IF(AND(YEAR(MarSun1+8)=CalendarYear,MONTH(MarSun1+8)=3),MarSun1+8,""),IF(AND(YEAR(MarSun1+15)=CalendarYear,MONTH(MarSun1+15)=3),MarSun1+15,""))</f>
        <v>44633</v>
      </c>
      <c r="D16" s="30">
        <f>IF(DAY(MarSun1)=1,IF(AND(YEAR(MarSun1+9)=CalendarYear,MONTH(MarSun1+9)=3),MarSun1+9,""),IF(AND(YEAR(MarSun1+16)=CalendarYear,MONTH(MarSun1+16)=3),MarSun1+16,""))</f>
        <v>44634</v>
      </c>
      <c r="E16" s="30">
        <f>IF(DAY(MarSun1)=1,IF(AND(YEAR(MarSun1+10)=CalendarYear,MONTH(MarSun1+10)=3),MarSun1+10,""),IF(AND(YEAR(MarSun1+17)=CalendarYear,MONTH(MarSun1+17)=3),MarSun1+17,""))</f>
        <v>44635</v>
      </c>
      <c r="F16" s="30">
        <f>IF(DAY(MarSun1)=1,IF(AND(YEAR(MarSun1+11)=CalendarYear,MONTH(MarSun1+11)=3),MarSun1+11,""),IF(AND(YEAR(MarSun1+18)=CalendarYear,MONTH(MarSun1+18)=3),MarSun1+18,""))</f>
        <v>44636</v>
      </c>
      <c r="G16" s="30">
        <f>IF(DAY(MarSun1)=1,IF(AND(YEAR(MarSun1+12)=CalendarYear,MONTH(MarSun1+12)=3),MarSun1+12,""),IF(AND(YEAR(MarSun1+19)=CalendarYear,MONTH(MarSun1+19)=3),MarSun1+19,""))</f>
        <v>44637</v>
      </c>
      <c r="H16" s="30">
        <f>IF(DAY(MarSun1)=1,IF(AND(YEAR(MarSun1+13)=CalendarYear,MONTH(MarSun1+13)=3),MarSun1+13,""),IF(AND(YEAR(MarSun1+20)=CalendarYear,MONTH(MarSun1+20)=3),MarSun1+20,""))</f>
        <v>44638</v>
      </c>
      <c r="I16" s="35">
        <f>IF(DAY(MarSun1)=1,IF(AND(YEAR(MarSun1+14)=CalendarYear,MONTH(MarSun1+14)=3),MarSun1+14,""),IF(AND(YEAR(MarSun1+21)=CalendarYear,MONTH(MarSun1+21)=3),MarSun1+21,""))</f>
        <v>44639</v>
      </c>
      <c r="J16" s="41"/>
      <c r="K16" s="27">
        <f>IF(DAY(AprSun1)=1,IF(AND(YEAR(AprSun1+8)=CalendarYear,MONTH(AprSun1+8)=4),AprSun1+8,""),IF(AND(YEAR(AprSun1+15)=CalendarYear,MONTH(AprSun1+15)=4),AprSun1+15,""))</f>
        <v>44661</v>
      </c>
      <c r="L16" s="101">
        <f>IF(DAY(AprSun1)=1,IF(AND(YEAR(AprSun1+9)=CalendarYear,MONTH(AprSun1+9)=4),AprSun1+9,""),IF(AND(YEAR(AprSun1+16)=CalendarYear,MONTH(AprSun1+16)=4),AprSun1+16,""))</f>
        <v>44662</v>
      </c>
      <c r="M16" s="30">
        <f>IF(DAY(AprSun1)=1,IF(AND(YEAR(AprSun1+10)=CalendarYear,MONTH(AprSun1+10)=4),AprSun1+10,""),IF(AND(YEAR(AprSun1+17)=CalendarYear,MONTH(AprSun1+17)=4),AprSun1+17,""))</f>
        <v>44663</v>
      </c>
      <c r="N16" s="30">
        <f>IF(DAY(AprSun1)=1,IF(AND(YEAR(AprSun1+11)=CalendarYear,MONTH(AprSun1+11)=4),AprSun1+11,""),IF(AND(YEAR(AprSun1+18)=CalendarYear,MONTH(AprSun1+18)=4),AprSun1+18,""))</f>
        <v>44664</v>
      </c>
      <c r="O16" s="30">
        <f>IF(DAY(AprSun1)=1,IF(AND(YEAR(AprSun1+12)=CalendarYear,MONTH(AprSun1+12)=4),AprSun1+12,""),IF(AND(YEAR(AprSun1+19)=CalendarYear,MONTH(AprSun1+19)=4),AprSun1+19,""))</f>
        <v>44665</v>
      </c>
      <c r="P16" s="30">
        <f>IF(DAY(AprSun1)=1,IF(AND(YEAR(AprSun1+13)=CalendarYear,MONTH(AprSun1+13)=4),AprSun1+13,""),IF(AND(YEAR(AprSun1+20)=CalendarYear,MONTH(AprSun1+20)=4),AprSun1+20,""))</f>
        <v>44666</v>
      </c>
      <c r="Q16" s="35">
        <f>IF(DAY(AprSun1)=1,IF(AND(YEAR(AprSun1+14)=CalendarYear,MONTH(AprSun1+14)=4),AprSun1+14,""),IF(AND(YEAR(AprSun1+21)=CalendarYear,MONTH(AprSun1+21)=4),AprSun1+21,""))</f>
        <v>44667</v>
      </c>
      <c r="R16" s="2"/>
      <c r="S16" s="5"/>
      <c r="U16" s="12"/>
      <c r="X16" s="2"/>
      <c r="AF16" s="2"/>
      <c r="AN16" s="2"/>
    </row>
    <row r="17" spans="1:40" ht="15.75" customHeight="1" x14ac:dyDescent="0.2">
      <c r="B17" s="33"/>
      <c r="C17" s="27">
        <f>IF(DAY(MarSun1)=1,IF(AND(YEAR(MarSun1+15)=CalendarYear,MONTH(MarSun1+15)=3),MarSun1+15,""),IF(AND(YEAR(MarSun1+22)=CalendarYear,MONTH(MarSun1+22)=3),MarSun1+22,""))</f>
        <v>44640</v>
      </c>
      <c r="D17" s="29">
        <f>IF(DAY(MarSun1)=1,IF(AND(YEAR(MarSun1+16)=CalendarYear,MONTH(MarSun1+16)=3),MarSun1+16,""),IF(AND(YEAR(MarSun1+23)=CalendarYear,MONTH(MarSun1+23)=3),MarSun1+23,""))</f>
        <v>44641</v>
      </c>
      <c r="E17" s="29">
        <f>IF(DAY(MarSun1)=1,IF(AND(YEAR(MarSun1+17)=CalendarYear,MONTH(MarSun1+17)=3),MarSun1+17,""),IF(AND(YEAR(MarSun1+24)=CalendarYear,MONTH(MarSun1+24)=3),MarSun1+24,""))</f>
        <v>44642</v>
      </c>
      <c r="F17" s="29">
        <f>IF(DAY(MarSun1)=1,IF(AND(YEAR(MarSun1+18)=CalendarYear,MONTH(MarSun1+18)=3),MarSun1+18,""),IF(AND(YEAR(MarSun1+25)=CalendarYear,MONTH(MarSun1+25)=3),MarSun1+25,""))</f>
        <v>44643</v>
      </c>
      <c r="G17" s="29">
        <f>IF(DAY(MarSun1)=1,IF(AND(YEAR(MarSun1+19)=CalendarYear,MONTH(MarSun1+19)=3),MarSun1+19,""),IF(AND(YEAR(MarSun1+26)=CalendarYear,MONTH(MarSun1+26)=3),MarSun1+26,""))</f>
        <v>44644</v>
      </c>
      <c r="H17" s="29">
        <f>IF(DAY(MarSun1)=1,IF(AND(YEAR(MarSun1+20)=CalendarYear,MONTH(MarSun1+20)=3),MarSun1+20,""),IF(AND(YEAR(MarSun1+27)=CalendarYear,MONTH(MarSun1+27)=3),MarSun1+27,""))</f>
        <v>44645</v>
      </c>
      <c r="I17" s="35">
        <f>IF(DAY(MarSun1)=1,IF(AND(YEAR(MarSun1+21)=CalendarYear,MONTH(MarSun1+21)=3),MarSun1+21,""),IF(AND(YEAR(MarSun1+28)=CalendarYear,MONTH(MarSun1+28)=3),MarSun1+28,""))</f>
        <v>44646</v>
      </c>
      <c r="J17" s="41"/>
      <c r="K17" s="27">
        <f>IF(DAY(AprSun1)=1,IF(AND(YEAR(AprSun1+15)=CalendarYear,MONTH(AprSun1+15)=4),AprSun1+15,""),IF(AND(YEAR(AprSun1+22)=CalendarYear,MONTH(AprSun1+22)=4),AprSun1+22,""))</f>
        <v>44668</v>
      </c>
      <c r="L17" s="29">
        <f>IF(DAY(AprSun1)=1,IF(AND(YEAR(AprSun1+16)=CalendarYear,MONTH(AprSun1+16)=4),AprSun1+16,""),IF(AND(YEAR(AprSun1+23)=CalendarYear,MONTH(AprSun1+23)=4),AprSun1+23,""))</f>
        <v>44669</v>
      </c>
      <c r="M17" s="29">
        <f>IF(DAY(AprSun1)=1,IF(AND(YEAR(AprSun1+17)=CalendarYear,MONTH(AprSun1+17)=4),AprSun1+17,""),IF(AND(YEAR(AprSun1+24)=CalendarYear,MONTH(AprSun1+24)=4),AprSun1+24,""))</f>
        <v>44670</v>
      </c>
      <c r="N17" s="29">
        <f>IF(DAY(AprSun1)=1,IF(AND(YEAR(AprSun1+18)=CalendarYear,MONTH(AprSun1+18)=4),AprSun1+18,""),IF(AND(YEAR(AprSun1+25)=CalendarYear,MONTH(AprSun1+25)=4),AprSun1+25,""))</f>
        <v>44671</v>
      </c>
      <c r="O17" s="27">
        <f>IF(DAY(AprSun1)=1,IF(AND(YEAR(AprSun1+19)=CalendarYear,MONTH(AprSun1+19)=4),AprSun1+19,""),IF(AND(YEAR(AprSun1+26)=CalendarYear,MONTH(AprSun1+26)=4),AprSun1+26,""))</f>
        <v>44672</v>
      </c>
      <c r="P17" s="29">
        <f>IF(DAY(AprSun1)=1,IF(AND(YEAR(AprSun1+20)=CalendarYear,MONTH(AprSun1+20)=4),AprSun1+20,""),IF(AND(YEAR(AprSun1+27)=CalendarYear,MONTH(AprSun1+27)=4),AprSun1+27,""))</f>
        <v>44673</v>
      </c>
      <c r="Q17" s="35">
        <f>IF(DAY(AprSun1)=1,IF(AND(YEAR(AprSun1+21)=CalendarYear,MONTH(AprSun1+21)=4),AprSun1+21,""),IF(AND(YEAR(AprSun1+28)=CalendarYear,MONTH(AprSun1+28)=4),AprSun1+28,""))</f>
        <v>44674</v>
      </c>
      <c r="R17" s="2"/>
      <c r="S17" s="5"/>
      <c r="U17" s="10"/>
      <c r="X17" s="2"/>
      <c r="AF17" s="2"/>
      <c r="AN17" s="2"/>
    </row>
    <row r="18" spans="1:40" ht="15.75" customHeight="1" x14ac:dyDescent="0.2">
      <c r="B18" s="33"/>
      <c r="C18" s="31">
        <f>IF(DAY(MarSun1)=1,IF(AND(YEAR(MarSun1+22)=CalendarYear,MONTH(MarSun1+22)=3),MarSun1+22,""),IF(AND(YEAR(MarSun1+29)=CalendarYear,MONTH(MarSun1+29)=3),MarSun1+29,""))</f>
        <v>44647</v>
      </c>
      <c r="D18" s="30">
        <f>IF(DAY(MarSun1)=1,IF(AND(YEAR(MarSun1+23)=CalendarYear,MONTH(MarSun1+23)=3),MarSun1+23,""),IF(AND(YEAR(MarSun1+30)=CalendarYear,MONTH(MarSun1+30)=3),MarSun1+30,""))</f>
        <v>44648</v>
      </c>
      <c r="E18" s="30">
        <f>IF(DAY(MarSun1)=1,IF(AND(YEAR(MarSun1+24)=CalendarYear,MONTH(MarSun1+24)=3),MarSun1+24,""),IF(AND(YEAR(MarSun1+31)=CalendarYear,MONTH(MarSun1+31)=3),MarSun1+31,""))</f>
        <v>44649</v>
      </c>
      <c r="F18" s="30">
        <f>IF(DAY(MarSun1)=1,IF(AND(YEAR(MarSun1+25)=CalendarYear,MONTH(MarSun1+25)=3),MarSun1+25,""),IF(AND(YEAR(MarSun1+32)=CalendarYear,MONTH(MarSun1+32)=3),MarSun1+32,""))</f>
        <v>44650</v>
      </c>
      <c r="G18" s="4">
        <f>IF(DAY(MarSun1)=1,IF(AND(YEAR(MarSun1+26)=CalendarYear,MONTH(MarSun1+26)=3),MarSun1+26,""),IF(AND(YEAR(MarSun1+33)=CalendarYear,MONTH(MarSun1+33)=3),MarSun1+33,""))</f>
        <v>44651</v>
      </c>
      <c r="H18" s="4" t="str">
        <f>IF(DAY(MarSun1)=1,IF(AND(YEAR(MarSun1+27)=CalendarYear,MONTH(MarSun1+27)=3),MarSun1+27,""),IF(AND(YEAR(MarSun1+34)=CalendarYear,MONTH(MarSun1+34)=3),MarSun1+34,""))</f>
        <v/>
      </c>
      <c r="I18" s="35" t="str">
        <f>IF(DAY(MarSun1)=1,IF(AND(YEAR(MarSun1+28)=CalendarYear,MONTH(MarSun1+28)=3),MarSun1+28,""),IF(AND(YEAR(MarSun1+35)=CalendarYear,MONTH(MarSun1+35)=3),MarSun1+35,""))</f>
        <v/>
      </c>
      <c r="J18" s="41"/>
      <c r="K18" s="27">
        <f>IF(DAY(AprSun1)=1,IF(AND(YEAR(AprSun1+22)=CalendarYear,MONTH(AprSun1+22)=4),AprSun1+22,""),IF(AND(YEAR(AprSun1+29)=CalendarYear,MONTH(AprSun1+29)=4),AprSun1+29,""))</f>
        <v>44675</v>
      </c>
      <c r="L18" s="30">
        <f>IF(DAY(AprSun1)=1,IF(AND(YEAR(AprSun1+23)=CalendarYear,MONTH(AprSun1+23)=4),AprSun1+23,""),IF(AND(YEAR(AprSun1+30)=CalendarYear,MONTH(AprSun1+30)=4),AprSun1+30,""))</f>
        <v>44676</v>
      </c>
      <c r="M18" s="30">
        <f>IF(DAY(AprSun1)=1,IF(AND(YEAR(AprSun1+24)=CalendarYear,MONTH(AprSun1+24)=4),AprSun1+24,""),IF(AND(YEAR(AprSun1+31)=CalendarYear,MONTH(AprSun1+31)=4),AprSun1+31,""))</f>
        <v>44677</v>
      </c>
      <c r="N18" s="30">
        <f>IF(DAY(AprSun1)=1,IF(AND(YEAR(AprSun1+25)=CalendarYear,MONTH(AprSun1+25)=4),AprSun1+25,""),IF(AND(YEAR(AprSun1+32)=CalendarYear,MONTH(AprSun1+32)=4),AprSun1+32,""))</f>
        <v>44678</v>
      </c>
      <c r="O18" s="30">
        <f>IF(DAY(AprSun1)=1,IF(AND(YEAR(AprSun1+26)=CalendarYear,MONTH(AprSun1+26)=4),AprSun1+26,""),IF(AND(YEAR(AprSun1+33)=CalendarYear,MONTH(AprSun1+33)=4),AprSun1+33,""))</f>
        <v>44679</v>
      </c>
      <c r="P18" s="30">
        <f>IF(DAY(AprSun1)=1,IF(AND(YEAR(AprSun1+27)=CalendarYear,MONTH(AprSun1+27)=4),AprSun1+27,""),IF(AND(YEAR(AprSun1+34)=CalendarYear,MONTH(AprSun1+34)=4),AprSun1+34,""))</f>
        <v>44680</v>
      </c>
      <c r="Q18" s="35">
        <f>IF(DAY(AprSun1)=1,IF(AND(YEAR(AprSun1+28)=CalendarYear,MONTH(AprSun1+28)=4),AprSun1+28,""),IF(AND(YEAR(AprSun1+35)=CalendarYear,MONTH(AprSun1+35)=4),AprSun1+35,""))</f>
        <v>44681</v>
      </c>
      <c r="R18" s="2"/>
      <c r="S18" s="5"/>
      <c r="U18" s="11"/>
      <c r="X18" s="2"/>
      <c r="AF18" s="2"/>
      <c r="AN18" s="2"/>
    </row>
    <row r="19" spans="1:40" ht="15.75" customHeight="1" x14ac:dyDescent="0.2">
      <c r="B19" s="36"/>
      <c r="C19" s="37" t="str">
        <f>IF(DAY(MarSun1)=1,IF(AND(YEAR(MarSun1+29)=CalendarYear,MONTH(MarSun1+29)=3),MarSun1+29,""),IF(AND(YEAR(MarSun1+36)=CalendarYear,MONTH(MarSun1+36)=3),MarSun1+36,""))</f>
        <v/>
      </c>
      <c r="D19" s="37" t="str">
        <f>IF(DAY(MarSun1)=1,IF(AND(YEAR(MarSun1+30)=CalendarYear,MONTH(MarSun1+30)=3),MarSun1+30,""),IF(AND(YEAR(MarSun1+37)=CalendarYear,MONTH(MarSun1+37)=3),MarSun1+37,""))</f>
        <v/>
      </c>
      <c r="E19" s="37" t="str">
        <f>IF(DAY(MarSun1)=1,IF(AND(YEAR(MarSun1+31)=CalendarYear,MONTH(MarSun1+31)=3),MarSun1+31,""),IF(AND(YEAR(MarSun1+38)=CalendarYear,MONTH(MarSun1+38)=3),MarSun1+38,""))</f>
        <v/>
      </c>
      <c r="F19" s="37" t="str">
        <f>IF(DAY(MarSun1)=1,IF(AND(YEAR(MarSun1+32)=CalendarYear,MONTH(MarSun1+32)=3),MarSun1+32,""),IF(AND(YEAR(MarSun1+39)=CalendarYear,MONTH(MarSun1+39)=3),MarSun1+39,""))</f>
        <v/>
      </c>
      <c r="G19" s="37" t="str">
        <f>IF(DAY(MarSun1)=1,IF(AND(YEAR(MarSun1+33)=CalendarYear,MONTH(MarSun1+33)=3),MarSun1+33,""),IF(AND(YEAR(MarSun1+40)=CalendarYear,MONTH(MarSun1+40)=3),MarSun1+40,""))</f>
        <v/>
      </c>
      <c r="H19" s="37" t="str">
        <f>IF(DAY(MarSun1)=1,IF(AND(YEAR(MarSun1+34)=CalendarYear,MONTH(MarSun1+34)=3),MarSun1+34,""),IF(AND(YEAR(MarSun1+41)=CalendarYear,MONTH(MarSun1+41)=3),MarSun1+41,""))</f>
        <v/>
      </c>
      <c r="I19" s="38" t="str">
        <f>IF(DAY(MarSun1)=1,IF(AND(YEAR(MarSun1+35)=CalendarYear,MONTH(MarSun1+35)=3),MarSun1+35,""),IF(AND(YEAR(MarSun1+42)=CalendarYear,MONTH(MarSun1+42)=3),MarSun1+42,""))</f>
        <v/>
      </c>
      <c r="J19" s="42"/>
      <c r="K19" s="37" t="str">
        <f>IF(DAY(AprSun1)=1,IF(AND(YEAR(AprSun1+29)=CalendarYear,MONTH(AprSun1+29)=4),AprSun1+29,""),IF(AND(YEAR(AprSun1+36)=CalendarYear,MONTH(AprSun1+36)=4),AprSun1+36,""))</f>
        <v/>
      </c>
      <c r="L19" s="37" t="str">
        <f>IF(DAY(AprSun1)=1,IF(AND(YEAR(AprSun1+30)=CalendarYear,MONTH(AprSun1+30)=4),AprSun1+30,""),IF(AND(YEAR(AprSun1+37)=CalendarYear,MONTH(AprSun1+37)=4),AprSun1+37,""))</f>
        <v/>
      </c>
      <c r="M19" s="37" t="str">
        <f>IF(DAY(AprSun1)=1,IF(AND(YEAR(AprSun1+31)=CalendarYear,MONTH(AprSun1+31)=4),AprSun1+31,""),IF(AND(YEAR(AprSun1+38)=CalendarYear,MONTH(AprSun1+38)=4),AprSun1+38,""))</f>
        <v/>
      </c>
      <c r="N19" s="37" t="str">
        <f>IF(DAY(AprSun1)=1,IF(AND(YEAR(AprSun1+32)=CalendarYear,MONTH(AprSun1+32)=4),AprSun1+32,""),IF(AND(YEAR(AprSun1+39)=CalendarYear,MONTH(AprSun1+39)=4),AprSun1+39,""))</f>
        <v/>
      </c>
      <c r="O19" s="37" t="str">
        <f>IF(DAY(AprSun1)=1,IF(AND(YEAR(AprSun1+33)=CalendarYear,MONTH(AprSun1+33)=4),AprSun1+33,""),IF(AND(YEAR(AprSun1+40)=CalendarYear,MONTH(AprSun1+40)=4),AprSun1+40,""))</f>
        <v/>
      </c>
      <c r="P19" s="37" t="str">
        <f>IF(DAY(AprSun1)=1,IF(AND(YEAR(AprSun1+34)=CalendarYear,MONTH(AprSun1+34)=4),AprSun1+34,""),IF(AND(YEAR(AprSun1+41)=CalendarYear,MONTH(AprSun1+41)=4),AprSun1+41,""))</f>
        <v/>
      </c>
      <c r="Q19" s="38" t="str">
        <f>IF(DAY(AprSun1)=1,IF(AND(YEAR(AprSun1+35)=CalendarYear,MONTH(AprSun1+35)=4),AprSun1+35,""),IF(AND(YEAR(AprSun1+42)=CalendarYear,MONTH(AprSun1+42)=4),AprSun1+42,""))</f>
        <v/>
      </c>
      <c r="R19" s="2"/>
      <c r="S19" s="5"/>
      <c r="U19" s="12"/>
      <c r="X19" s="2"/>
      <c r="AF19" s="2"/>
      <c r="AN19" s="2"/>
    </row>
    <row r="20" spans="1:40" ht="15.75" customHeight="1" x14ac:dyDescent="0.2">
      <c r="B20" s="2"/>
      <c r="J20" s="4"/>
      <c r="R20" s="2"/>
      <c r="S20" s="5"/>
      <c r="U20" s="10"/>
      <c r="X20" s="2"/>
      <c r="AF20" s="2"/>
      <c r="AN20" s="2"/>
    </row>
    <row r="21" spans="1:40" ht="15.75" customHeight="1" x14ac:dyDescent="0.2">
      <c r="A21" s="24" t="s">
        <v>10</v>
      </c>
      <c r="B21" s="32"/>
      <c r="C21" s="170" t="s">
        <v>30</v>
      </c>
      <c r="D21" s="170"/>
      <c r="E21" s="170"/>
      <c r="F21" s="170"/>
      <c r="G21" s="170"/>
      <c r="H21" s="170"/>
      <c r="I21" s="171"/>
      <c r="J21" s="47"/>
      <c r="K21" s="170" t="s">
        <v>31</v>
      </c>
      <c r="L21" s="170"/>
      <c r="M21" s="170"/>
      <c r="N21" s="170"/>
      <c r="O21" s="170"/>
      <c r="P21" s="170"/>
      <c r="Q21" s="171"/>
      <c r="R21" s="2"/>
      <c r="S21" s="7"/>
      <c r="U21" s="11"/>
      <c r="V21" s="3"/>
      <c r="W21" s="3"/>
      <c r="X21" s="2"/>
      <c r="Y21" s="3"/>
      <c r="Z21" s="3"/>
      <c r="AA21" s="3"/>
      <c r="AB21" s="3"/>
      <c r="AC21" s="3"/>
      <c r="AD21" s="3"/>
      <c r="AE21" s="3"/>
      <c r="AF21" s="2"/>
      <c r="AG21" s="3"/>
      <c r="AH21" s="3"/>
      <c r="AI21" s="3"/>
      <c r="AJ21" s="3"/>
      <c r="AK21" s="3"/>
      <c r="AL21" s="3"/>
      <c r="AM21" s="3"/>
      <c r="AN21" s="2"/>
    </row>
    <row r="22" spans="1:40" ht="15.75" customHeight="1" x14ac:dyDescent="0.2">
      <c r="A22" s="24" t="s">
        <v>19</v>
      </c>
      <c r="B22" s="33"/>
      <c r="C22" s="28" t="s">
        <v>0</v>
      </c>
      <c r="D22" s="17" t="s">
        <v>51</v>
      </c>
      <c r="E22" s="17" t="s">
        <v>52</v>
      </c>
      <c r="F22" s="17" t="s">
        <v>53</v>
      </c>
      <c r="G22" s="17" t="s">
        <v>54</v>
      </c>
      <c r="H22" s="17" t="s">
        <v>55</v>
      </c>
      <c r="I22" s="34" t="s">
        <v>56</v>
      </c>
      <c r="J22" s="28"/>
      <c r="K22" s="28" t="s">
        <v>0</v>
      </c>
      <c r="L22" s="17" t="s">
        <v>51</v>
      </c>
      <c r="M22" s="17" t="s">
        <v>52</v>
      </c>
      <c r="N22" s="17" t="s">
        <v>53</v>
      </c>
      <c r="O22" s="17" t="s">
        <v>54</v>
      </c>
      <c r="P22" s="17" t="s">
        <v>55</v>
      </c>
      <c r="Q22" s="34" t="s">
        <v>56</v>
      </c>
      <c r="R22" s="2"/>
      <c r="S22" s="5"/>
      <c r="U22" s="12"/>
      <c r="X22" s="2"/>
      <c r="AF22" s="2"/>
      <c r="AN22" s="2"/>
    </row>
    <row r="23" spans="1:40" ht="15.75" customHeight="1" x14ac:dyDescent="0.25">
      <c r="A23" s="24"/>
      <c r="B23" s="33"/>
      <c r="C23" s="27">
        <f>IF(DAY(MaySun1)=1,"",IF(AND(YEAR(MaySun1+1)=CalendarYear,MONTH(MaySun1+1)=5),MaySun1+1,""))</f>
        <v>44682</v>
      </c>
      <c r="D23" s="4">
        <f>IF(DAY(MaySun1)=1,"",IF(AND(YEAR(MaySun1+2)=CalendarYear,MONTH(MaySun1+2)=5),MaySun1+2,""))</f>
        <v>44683</v>
      </c>
      <c r="E23" s="4">
        <f>IF(DAY(MaySun1)=1,"",IF(AND(YEAR(MaySun1+3)=CalendarYear,MONTH(MaySun1+3)=5),MaySun1+3,""))</f>
        <v>44684</v>
      </c>
      <c r="F23" s="4">
        <f>IF(DAY(MaySun1)=1,"",IF(AND(YEAR(MaySun1+4)=CalendarYear,MONTH(MaySun1+4)=5),MaySun1+4,""))</f>
        <v>44685</v>
      </c>
      <c r="G23" s="4">
        <f>IF(DAY(MaySun1)=1,"",IF(AND(YEAR(MaySun1+5)=CalendarYear,MONTH(MaySun1+5)=5),MaySun1+5,""))</f>
        <v>44686</v>
      </c>
      <c r="H23" s="27">
        <f>IF(DAY(MaySun1)=1,"",IF(AND(YEAR(MaySun1+6)=CalendarYear,MONTH(MaySun1+6)=5),MaySun1+6,""))</f>
        <v>44687</v>
      </c>
      <c r="I23" s="35">
        <f>IF(DAY(MaySun1)=1,IF(AND(YEAR(MaySun1)=CalendarYear,MONTH(MaySun1)=5),MaySun1,""),IF(AND(YEAR(MaySun1+7)=CalendarYear,MONTH(MaySun1+7)=5),MaySun1+7,""))</f>
        <v>44688</v>
      </c>
      <c r="J23" s="45"/>
      <c r="K23" s="27" t="str">
        <f>IF(DAY(JunSun1)=1,"",IF(AND(YEAR(JunSun1+1)=CalendarYear,MONTH(JunSun1+1)=6),JunSun1+1,""))</f>
        <v/>
      </c>
      <c r="L23" s="27" t="str">
        <f>IF(DAY(JunSun1)=1,"",IF(AND(YEAR(JunSun1+2)=CalendarYear,MONTH(JunSun1+2)=6),JunSun1+2,""))</f>
        <v/>
      </c>
      <c r="M23" s="29" t="str">
        <f>IF(DAY(JunSun1)=1,"",IF(AND(YEAR(JunSun1+3)=CalendarYear,MONTH(JunSun1+3)=6),JunSun1+3,""))</f>
        <v/>
      </c>
      <c r="N23" s="29">
        <f>IF(DAY(JunSun1)=1,"",IF(AND(YEAR(JunSun1+4)=CalendarYear,MONTH(JunSun1+4)=6),JunSun1+4,""))</f>
        <v>44713</v>
      </c>
      <c r="O23" s="29">
        <f>IF(DAY(JunSun1)=1,"",IF(AND(YEAR(JunSun1+5)=CalendarYear,MONTH(JunSun1+5)=6),JunSun1+5,""))</f>
        <v>44714</v>
      </c>
      <c r="P23" s="29">
        <f>IF(DAY(JunSun1)=1,"",IF(AND(YEAR(JunSun1+6)=CalendarYear,MONTH(JunSun1+6)=6),JunSun1+6,""))</f>
        <v>44715</v>
      </c>
      <c r="Q23" s="35">
        <f>IF(DAY(JunSun1)=1,IF(AND(YEAR(JunSun1)=CalendarYear,MONTH(JunSun1)=6),JunSun1,""),IF(AND(YEAR(JunSun1+7)=CalendarYear,MONTH(JunSun1+7)=6),JunSun1+7,""))</f>
        <v>44716</v>
      </c>
      <c r="R23" s="2"/>
      <c r="S23" s="5"/>
      <c r="U23" s="10"/>
      <c r="X23" s="2"/>
      <c r="AF23" s="2"/>
      <c r="AN23" s="2"/>
    </row>
    <row r="24" spans="1:40" ht="15.75" customHeight="1" x14ac:dyDescent="0.3">
      <c r="B24" s="33"/>
      <c r="C24" s="27">
        <f>IF(DAY(MaySun1)=1,IF(AND(YEAR(MaySun1+1)=CalendarYear,MONTH(MaySun1+1)=5),MaySun1+1,""),IF(AND(YEAR(MaySun1+8)=CalendarYear,MONTH(MaySun1+8)=5),MaySun1+8,""))</f>
        <v>44689</v>
      </c>
      <c r="D24" s="29">
        <f>IF(DAY(MaySun1)=1,IF(AND(YEAR(MaySun1+2)=CalendarYear,MONTH(MaySun1+2)=5),MaySun1+2,""),IF(AND(YEAR(MaySun1+9)=CalendarYear,MONTH(MaySun1+9)=5),MaySun1+9,""))</f>
        <v>44690</v>
      </c>
      <c r="E24" s="29">
        <f>IF(DAY(MaySun1)=1,IF(AND(YEAR(MaySun1+3)=CalendarYear,MONTH(MaySun1+3)=5),MaySun1+3,""),IF(AND(YEAR(MaySun1+10)=CalendarYear,MONTH(MaySun1+10)=5),MaySun1+10,""))</f>
        <v>44691</v>
      </c>
      <c r="F24" s="29">
        <f>IF(DAY(MaySun1)=1,IF(AND(YEAR(MaySun1+4)=CalendarYear,MONTH(MaySun1+4)=5),MaySun1+4,""),IF(AND(YEAR(MaySun1+11)=CalendarYear,MONTH(MaySun1+11)=5),MaySun1+11,""))</f>
        <v>44692</v>
      </c>
      <c r="G24" s="29">
        <f>IF(DAY(MaySun1)=1,IF(AND(YEAR(MaySun1+5)=CalendarYear,MONTH(MaySun1+5)=5),MaySun1+5,""),IF(AND(YEAR(MaySun1+12)=CalendarYear,MONTH(MaySun1+12)=5),MaySun1+12,""))</f>
        <v>44693</v>
      </c>
      <c r="H24" s="29">
        <f>IF(DAY(MaySun1)=1,IF(AND(YEAR(MaySun1+6)=CalendarYear,MONTH(MaySun1+6)=5),MaySun1+6,""),IF(AND(YEAR(MaySun1+13)=CalendarYear,MONTH(MaySun1+13)=5),MaySun1+13,""))</f>
        <v>44694</v>
      </c>
      <c r="I24" s="35">
        <f>IF(DAY(MaySun1)=1,IF(AND(YEAR(MaySun1+7)=CalendarYear,MONTH(MaySun1+7)=5),MaySun1+7,""),IF(AND(YEAR(MaySun1+14)=CalendarYear,MONTH(MaySun1+14)=5),MaySun1+14,""))</f>
        <v>44695</v>
      </c>
      <c r="J24" s="40"/>
      <c r="K24" s="27">
        <f>IF(DAY(JunSun1)=1,IF(AND(YEAR(JunSun1+1)=CalendarYear,MONTH(JunSun1+1)=6),JunSun1+1,""),IF(AND(YEAR(JunSun1+8)=CalendarYear,MONTH(JunSun1+8)=6),JunSun1+8,""))</f>
        <v>44717</v>
      </c>
      <c r="L24" s="30">
        <f>IF(DAY(JunSun1)=1,IF(AND(YEAR(JunSun1+2)=CalendarYear,MONTH(JunSun1+2)=6),JunSun1+2,""),IF(AND(YEAR(JunSun1+9)=CalendarYear,MONTH(JunSun1+9)=6),JunSun1+9,""))</f>
        <v>44718</v>
      </c>
      <c r="M24" s="30">
        <f>IF(DAY(JunSun1)=1,IF(AND(YEAR(JunSun1+3)=CalendarYear,MONTH(JunSun1+3)=6),JunSun1+3,""),IF(AND(YEAR(JunSun1+10)=CalendarYear,MONTH(JunSun1+10)=6),JunSun1+10,""))</f>
        <v>44719</v>
      </c>
      <c r="N24" s="30">
        <f>IF(DAY(JunSun1)=1,IF(AND(YEAR(JunSun1+4)=CalendarYear,MONTH(JunSun1+4)=6),JunSun1+4,""),IF(AND(YEAR(JunSun1+11)=CalendarYear,MONTH(JunSun1+11)=6),JunSun1+11,""))</f>
        <v>44720</v>
      </c>
      <c r="O24" s="30">
        <f>IF(DAY(JunSun1)=1,IF(AND(YEAR(JunSun1+5)=CalendarYear,MONTH(JunSun1+5)=6),JunSun1+5,""),IF(AND(YEAR(JunSun1+12)=CalendarYear,MONTH(JunSun1+12)=6),JunSun1+12,""))</f>
        <v>44721</v>
      </c>
      <c r="P24" s="30">
        <f>IF(DAY(JunSun1)=1,IF(AND(YEAR(JunSun1+6)=CalendarYear,MONTH(JunSun1+6)=6),JunSun1+6,""),IF(AND(YEAR(JunSun1+13)=CalendarYear,MONTH(JunSun1+13)=6),JunSun1+13,""))</f>
        <v>44722</v>
      </c>
      <c r="Q24" s="35">
        <f>IF(DAY(JunSun1)=1,IF(AND(YEAR(JunSun1+7)=CalendarYear,MONTH(JunSun1+7)=6),JunSun1+7,""),IF(AND(YEAR(JunSun1+14)=CalendarYear,MONTH(JunSun1+14)=6),JunSun1+14,""))</f>
        <v>44723</v>
      </c>
      <c r="R24" s="2"/>
      <c r="S24" s="5"/>
      <c r="U24" s="55" t="s">
        <v>47</v>
      </c>
      <c r="X24" s="2"/>
      <c r="AF24" s="2"/>
      <c r="AN24" s="2"/>
    </row>
    <row r="25" spans="1:40" ht="15.75" customHeight="1" x14ac:dyDescent="0.3">
      <c r="B25" s="33"/>
      <c r="C25" s="27">
        <f>IF(DAY(MaySun1)=1,IF(AND(YEAR(MaySun1+8)=CalendarYear,MONTH(MaySun1+8)=5),MaySun1+8,""),IF(AND(YEAR(MaySun1+15)=CalendarYear,MONTH(MaySun1+15)=5),MaySun1+15,""))</f>
        <v>44696</v>
      </c>
      <c r="D25" s="30">
        <f>IF(DAY(MaySun1)=1,IF(AND(YEAR(MaySun1+9)=CalendarYear,MONTH(MaySun1+9)=5),MaySun1+9,""),IF(AND(YEAR(MaySun1+16)=CalendarYear,MONTH(MaySun1+16)=5),MaySun1+16,""))</f>
        <v>44697</v>
      </c>
      <c r="E25" s="30">
        <f>IF(DAY(MaySun1)=1,IF(AND(YEAR(MaySun1+10)=CalendarYear,MONTH(MaySun1+10)=5),MaySun1+10,""),IF(AND(YEAR(MaySun1+17)=CalendarYear,MONTH(MaySun1+17)=5),MaySun1+17,""))</f>
        <v>44698</v>
      </c>
      <c r="F25" s="30">
        <f>IF(DAY(MaySun1)=1,IF(AND(YEAR(MaySun1+11)=CalendarYear,MONTH(MaySun1+11)=5),MaySun1+11,""),IF(AND(YEAR(MaySun1+18)=CalendarYear,MONTH(MaySun1+18)=5),MaySun1+18,""))</f>
        <v>44699</v>
      </c>
      <c r="G25" s="27">
        <f>IF(DAY(MaySun1)=1,IF(AND(YEAR(MaySun1+12)=CalendarYear,MONTH(MaySun1+12)=5),MaySun1+12,""),IF(AND(YEAR(MaySun1+19)=CalendarYear,MONTH(MaySun1+19)=5),MaySun1+19,""))</f>
        <v>44700</v>
      </c>
      <c r="H25" s="30">
        <f>IF(DAY(MaySun1)=1,IF(AND(YEAR(MaySun1+13)=CalendarYear,MONTH(MaySun1+13)=5),MaySun1+13,""),IF(AND(YEAR(MaySun1+20)=CalendarYear,MONTH(MaySun1+20)=5),MaySun1+20,""))</f>
        <v>44701</v>
      </c>
      <c r="I25" s="35">
        <f>IF(DAY(MaySun1)=1,IF(AND(YEAR(MaySun1+14)=CalendarYear,MONTH(MaySun1+14)=5),MaySun1+14,""),IF(AND(YEAR(MaySun1+21)=CalendarYear,MONTH(MaySun1+21)=5),MaySun1+21,""))</f>
        <v>44702</v>
      </c>
      <c r="J25" s="41"/>
      <c r="K25" s="27">
        <f>IF(DAY(JunSun1)=1,IF(AND(YEAR(JunSun1+8)=CalendarYear,MONTH(JunSun1+8)=6),JunSun1+8,""),IF(AND(YEAR(JunSun1+15)=CalendarYear,MONTH(JunSun1+15)=6),JunSun1+15,""))</f>
        <v>44724</v>
      </c>
      <c r="L25" s="29">
        <f>IF(DAY(JunSun1)=1,IF(AND(YEAR(JunSun1+9)=CalendarYear,MONTH(JunSun1+9)=6),JunSun1+9,""),IF(AND(YEAR(JunSun1+16)=CalendarYear,MONTH(JunSun1+16)=6),JunSun1+16,""))</f>
        <v>44725</v>
      </c>
      <c r="M25" s="29">
        <f>IF(DAY(JunSun1)=1,IF(AND(YEAR(JunSun1+10)=CalendarYear,MONTH(JunSun1+10)=6),JunSun1+10,""),IF(AND(YEAR(JunSun1+17)=CalendarYear,MONTH(JunSun1+17)=6),JunSun1+17,""))</f>
        <v>44726</v>
      </c>
      <c r="N25" s="102">
        <f>IF(DAY(JunSun1)=1,IF(AND(YEAR(JunSun1+11)=CalendarYear,MONTH(JunSun1+11)=6),JunSun1+11,""),IF(AND(YEAR(JunSun1+18)=CalendarYear,MONTH(JunSun1+18)=6),JunSun1+18,""))</f>
        <v>44727</v>
      </c>
      <c r="O25" s="27">
        <f>IF(DAY(JunSun1)=1,IF(AND(YEAR(JunSun1+12)=CalendarYear,MONTH(JunSun1+12)=6),JunSun1+12,""),IF(AND(YEAR(JunSun1+19)=CalendarYear,MONTH(JunSun1+19)=6),JunSun1+19,""))</f>
        <v>44728</v>
      </c>
      <c r="P25" s="29">
        <f>IF(DAY(JunSun1)=1,IF(AND(YEAR(JunSun1+13)=CalendarYear,MONTH(JunSun1+13)=6),JunSun1+13,""),IF(AND(YEAR(JunSun1+20)=CalendarYear,MONTH(JunSun1+20)=6),JunSun1+20,""))</f>
        <v>44729</v>
      </c>
      <c r="Q25" s="35">
        <f>IF(DAY(JunSun1)=1,IF(AND(YEAR(JunSun1+14)=CalendarYear,MONTH(JunSun1+14)=6),JunSun1+14,""),IF(AND(YEAR(JunSun1+21)=CalendarYear,MONTH(JunSun1+21)=6),JunSun1+21,""))</f>
        <v>44730</v>
      </c>
      <c r="R25" s="2"/>
      <c r="S25" s="5"/>
      <c r="U25" s="55" t="s">
        <v>48</v>
      </c>
      <c r="X25" s="2"/>
      <c r="AF25" s="2"/>
      <c r="AN25" s="2"/>
    </row>
    <row r="26" spans="1:40" ht="15.75" customHeight="1" x14ac:dyDescent="0.3">
      <c r="B26" s="33"/>
      <c r="C26" s="27">
        <f>IF(DAY(MaySun1)=1,IF(AND(YEAR(MaySun1+15)=CalendarYear,MONTH(MaySun1+15)=5),MaySun1+15,""),IF(AND(YEAR(MaySun1+22)=CalendarYear,MONTH(MaySun1+22)=5),MaySun1+22,""))</f>
        <v>44703</v>
      </c>
      <c r="D26" s="29">
        <f>IF(DAY(MaySun1)=1,IF(AND(YEAR(MaySun1+16)=CalendarYear,MONTH(MaySun1+16)=5),MaySun1+16,""),IF(AND(YEAR(MaySun1+23)=CalendarYear,MONTH(MaySun1+23)=5),MaySun1+23,""))</f>
        <v>44704</v>
      </c>
      <c r="E26" s="29">
        <f>IF(DAY(MaySun1)=1,IF(AND(YEAR(MaySun1+17)=CalendarYear,MONTH(MaySun1+17)=5),MaySun1+17,""),IF(AND(YEAR(MaySun1+24)=CalendarYear,MONTH(MaySun1+24)=5),MaySun1+24,""))</f>
        <v>44705</v>
      </c>
      <c r="F26" s="29">
        <f>IF(DAY(MaySun1)=1,IF(AND(YEAR(MaySun1+18)=CalendarYear,MONTH(MaySun1+18)=5),MaySun1+18,""),IF(AND(YEAR(MaySun1+25)=CalendarYear,MONTH(MaySun1+25)=5),MaySun1+25,""))</f>
        <v>44706</v>
      </c>
      <c r="G26" s="102">
        <f>IF(DAY(MaySun1)=1,IF(AND(YEAR(MaySun1+19)=CalendarYear,MONTH(MaySun1+19)=5),MaySun1+19,""),IF(AND(YEAR(MaySun1+26)=CalendarYear,MONTH(MaySun1+26)=5),MaySun1+26,""))</f>
        <v>44707</v>
      </c>
      <c r="H26" s="29">
        <f>IF(DAY(MaySun1)=1,IF(AND(YEAR(MaySun1+20)=CalendarYear,MONTH(MaySun1+20)=5),MaySun1+20,""),IF(AND(YEAR(MaySun1+27)=CalendarYear,MONTH(MaySun1+27)=5),MaySun1+27,""))</f>
        <v>44708</v>
      </c>
      <c r="I26" s="35">
        <f>IF(DAY(MaySun1)=1,IF(AND(YEAR(MaySun1+21)=CalendarYear,MONTH(MaySun1+21)=5),MaySun1+21,""),IF(AND(YEAR(MaySun1+28)=CalendarYear,MONTH(MaySun1+28)=5),MaySun1+28,""))</f>
        <v>44709</v>
      </c>
      <c r="J26" s="41"/>
      <c r="K26" s="27">
        <f>IF(DAY(JunSun1)=1,IF(AND(YEAR(JunSun1+15)=CalendarYear,MONTH(JunSun1+15)=6),JunSun1+15,""),IF(AND(YEAR(JunSun1+22)=CalendarYear,MONTH(JunSun1+22)=6),JunSun1+22,""))</f>
        <v>44731</v>
      </c>
      <c r="L26" s="30">
        <f>IF(DAY(JunSun1)=1,IF(AND(YEAR(JunSun1+16)=CalendarYear,MONTH(JunSun1+16)=6),JunSun1+16,""),IF(AND(YEAR(JunSun1+23)=CalendarYear,MONTH(JunSun1+23)=6),JunSun1+23,""))</f>
        <v>44732</v>
      </c>
      <c r="M26" s="30">
        <f>IF(DAY(JunSun1)=1,IF(AND(YEAR(JunSun1+17)=CalendarYear,MONTH(JunSun1+17)=6),JunSun1+17,""),IF(AND(YEAR(JunSun1+24)=CalendarYear,MONTH(JunSun1+24)=6),JunSun1+24,""))</f>
        <v>44733</v>
      </c>
      <c r="N26" s="30">
        <f>IF(DAY(JunSun1)=1,IF(AND(YEAR(JunSun1+18)=CalendarYear,MONTH(JunSun1+18)=6),JunSun1+18,""),IF(AND(YEAR(JunSun1+25)=CalendarYear,MONTH(JunSun1+25)=6),JunSun1+25,""))</f>
        <v>44734</v>
      </c>
      <c r="O26" s="30">
        <f>IF(DAY(JunSun1)=1,IF(AND(YEAR(JunSun1+19)=CalendarYear,MONTH(JunSun1+19)=6),JunSun1+19,""),IF(AND(YEAR(JunSun1+26)=CalendarYear,MONTH(JunSun1+26)=6),JunSun1+26,""))</f>
        <v>44735</v>
      </c>
      <c r="P26" s="30">
        <f>IF(DAY(JunSun1)=1,IF(AND(YEAR(JunSun1+20)=CalendarYear,MONTH(JunSun1+20)=6),JunSun1+20,""),IF(AND(YEAR(JunSun1+27)=CalendarYear,MONTH(JunSun1+27)=6),JunSun1+27,""))</f>
        <v>44736</v>
      </c>
      <c r="Q26" s="35">
        <f>IF(DAY(JunSun1)=1,IF(AND(YEAR(JunSun1+21)=CalendarYear,MONTH(JunSun1+21)=6),JunSun1+21,""),IF(AND(YEAR(JunSun1+28)=CalendarYear,MONTH(JunSun1+28)=6),JunSun1+28,""))</f>
        <v>44737</v>
      </c>
      <c r="R26" s="2"/>
      <c r="S26" s="5"/>
      <c r="U26" s="55" t="s">
        <v>62</v>
      </c>
      <c r="X26" s="2"/>
      <c r="AF26" s="2"/>
      <c r="AN26" s="2"/>
    </row>
    <row r="27" spans="1:40" ht="15.75" customHeight="1" x14ac:dyDescent="0.3">
      <c r="B27" s="33"/>
      <c r="C27" s="27">
        <f>IF(DAY(MaySun1)=1,IF(AND(YEAR(MaySun1+22)=CalendarYear,MONTH(MaySun1+22)=5),MaySun1+22,""),IF(AND(YEAR(MaySun1+29)=CalendarYear,MONTH(MaySun1+29)=5),MaySun1+29,""))</f>
        <v>44710</v>
      </c>
      <c r="D27" s="30">
        <f>IF(DAY(MaySun1)=1,IF(AND(YEAR(MaySun1+23)=CalendarYear,MONTH(MaySun1+23)=5),MaySun1+23,""),IF(AND(YEAR(MaySun1+30)=CalendarYear,MONTH(MaySun1+30)=5),MaySun1+30,""))</f>
        <v>44711</v>
      </c>
      <c r="E27" s="30">
        <f>IF(DAY(MaySun1)=1,IF(AND(YEAR(MaySun1+24)=CalendarYear,MONTH(MaySun1+24)=5),MaySun1+24,""),IF(AND(YEAR(MaySun1+31)=CalendarYear,MONTH(MaySun1+31)=5),MaySun1+31,""))</f>
        <v>44712</v>
      </c>
      <c r="F27" s="30" t="str">
        <f>IF(DAY(MaySun1)=1,IF(AND(YEAR(MaySun1+25)=CalendarYear,MONTH(MaySun1+25)=5),MaySun1+25,""),IF(AND(YEAR(MaySun1+32)=CalendarYear,MONTH(MaySun1+32)=5),MaySun1+32,""))</f>
        <v/>
      </c>
      <c r="G27" s="30" t="str">
        <f>IF(DAY(MaySun1)=1,IF(AND(YEAR(MaySun1+26)=CalendarYear,MONTH(MaySun1+26)=5),MaySun1+26,""),IF(AND(YEAR(MaySun1+33)=CalendarYear,MONTH(MaySun1+33)=5),MaySun1+33,""))</f>
        <v/>
      </c>
      <c r="H27" s="30" t="str">
        <f>IF(DAY(MaySun1)=1,IF(AND(YEAR(MaySun1+27)=CalendarYear,MONTH(MaySun1+27)=5),MaySun1+27,""),IF(AND(YEAR(MaySun1+34)=CalendarYear,MONTH(MaySun1+34)=5),MaySun1+34,""))</f>
        <v/>
      </c>
      <c r="I27" s="35" t="str">
        <f>IF(DAY(MaySun1)=1,IF(AND(YEAR(MaySun1+28)=CalendarYear,MONTH(MaySun1+28)=5),MaySun1+28,""),IF(AND(YEAR(MaySun1+35)=CalendarYear,MONTH(MaySun1+35)=5),MaySun1+35,""))</f>
        <v/>
      </c>
      <c r="J27" s="41"/>
      <c r="K27" s="27">
        <f>IF(DAY(JunSun1)=1,IF(AND(YEAR(JunSun1+22)=CalendarYear,MONTH(JunSun1+22)=6),JunSun1+22,""),IF(AND(YEAR(JunSun1+29)=CalendarYear,MONTH(JunSun1+29)=6),JunSun1+29,""))</f>
        <v>44738</v>
      </c>
      <c r="L27" s="29">
        <f>IF(DAY(JunSun1)=1,IF(AND(YEAR(JunSun1+23)=CalendarYear,MONTH(JunSun1+23)=6),JunSun1+23,""),IF(AND(YEAR(JunSun1+30)=CalendarYear,MONTH(JunSun1+30)=6),JunSun1+30,""))</f>
        <v>44739</v>
      </c>
      <c r="M27" s="29">
        <f>IF(DAY(JunSun1)=1,IF(AND(YEAR(JunSun1+24)=CalendarYear,MONTH(JunSun1+24)=6),JunSun1+24,""),IF(AND(YEAR(JunSun1+31)=CalendarYear,MONTH(JunSun1+31)=6),JunSun1+31,""))</f>
        <v>44740</v>
      </c>
      <c r="N27" s="29">
        <f>IF(DAY(JunSun1)=1,IF(AND(YEAR(JunSun1+25)=CalendarYear,MONTH(JunSun1+25)=6),JunSun1+25,""),IF(AND(YEAR(JunSun1+32)=CalendarYear,MONTH(JunSun1+32)=6),JunSun1+32,""))</f>
        <v>44741</v>
      </c>
      <c r="O27" s="4">
        <f>IF(DAY(JunSun1)=1,IF(AND(YEAR(JunSun1+26)=CalendarYear,MONTH(JunSun1+26)=6),JunSun1+26,""),IF(AND(YEAR(JunSun1+33)=CalendarYear,MONTH(JunSun1+33)=6),JunSun1+33,""))</f>
        <v>44742</v>
      </c>
      <c r="P27" s="4" t="str">
        <f>IF(DAY(JunSun1)=1,IF(AND(YEAR(JunSun1+27)=CalendarYear,MONTH(JunSun1+27)=6),JunSun1+27,""),IF(AND(YEAR(JunSun1+34)=CalendarYear,MONTH(JunSun1+34)=6),JunSun1+34,""))</f>
        <v/>
      </c>
      <c r="Q27" s="35" t="str">
        <f>IF(DAY(JunSun1)=1,IF(AND(YEAR(JunSun1+28)=CalendarYear,MONTH(JunSun1+28)=6),JunSun1+28,""),IF(AND(YEAR(JunSun1+35)=CalendarYear,MONTH(JunSun1+35)=6),JunSun1+35,""))</f>
        <v/>
      </c>
      <c r="R27" s="2"/>
      <c r="S27" s="5"/>
      <c r="U27" s="55" t="s">
        <v>49</v>
      </c>
      <c r="X27" s="2"/>
      <c r="AF27" s="2"/>
      <c r="AN27" s="2"/>
    </row>
    <row r="28" spans="1:40" ht="15.75" customHeight="1" x14ac:dyDescent="0.2">
      <c r="B28" s="36"/>
      <c r="C28" s="46" t="str">
        <f>IF(DAY(MaySun1)=1,IF(AND(YEAR(MaySun1+29)=CalendarYear,MONTH(MaySun1+29)=5),MaySun1+29,""),IF(AND(YEAR(MaySun1+36)=CalendarYear,MONTH(MaySun1+36)=5),MaySun1+36,""))</f>
        <v/>
      </c>
      <c r="D28" s="73" t="str">
        <f>IF(DAY(MaySun1)=1,IF(AND(YEAR(MaySun1+30)=CalendarYear,MONTH(MaySun1+30)=5),MaySun1+30,""),IF(AND(YEAR(MaySun1+37)=CalendarYear,MONTH(MaySun1+37)=5),MaySun1+37,""))</f>
        <v/>
      </c>
      <c r="E28" s="37" t="str">
        <f>IF(DAY(MaySun1)=1,IF(AND(YEAR(MaySun1+31)=CalendarYear,MONTH(MaySun1+31)=5),MaySun1+31,""),IF(AND(YEAR(MaySun1+38)=CalendarYear,MONTH(MaySun1+38)=5),MaySun1+38,""))</f>
        <v/>
      </c>
      <c r="F28" s="37" t="str">
        <f>IF(DAY(MaySun1)=1,IF(AND(YEAR(MaySun1+32)=CalendarYear,MONTH(MaySun1+32)=5),MaySun1+32,""),IF(AND(YEAR(MaySun1+39)=CalendarYear,MONTH(MaySun1+39)=5),MaySun1+39,""))</f>
        <v/>
      </c>
      <c r="G28" s="37" t="str">
        <f>IF(DAY(MaySun1)=1,IF(AND(YEAR(MaySun1+33)=CalendarYear,MONTH(MaySun1+33)=5),MaySun1+33,""),IF(AND(YEAR(MaySun1+40)=CalendarYear,MONTH(MaySun1+40)=5),MaySun1+40,""))</f>
        <v/>
      </c>
      <c r="H28" s="37" t="str">
        <f>IF(DAY(MaySun1)=1,IF(AND(YEAR(MaySun1+34)=CalendarYear,MONTH(MaySun1+34)=5),MaySun1+34,""),IF(AND(YEAR(MaySun1+41)=CalendarYear,MONTH(MaySun1+41)=5),MaySun1+41,""))</f>
        <v/>
      </c>
      <c r="I28" s="38" t="str">
        <f>IF(DAY(MaySun1)=1,IF(AND(YEAR(MaySun1+35)=CalendarYear,MONTH(MaySun1+35)=5),MaySun1+35,""),IF(AND(YEAR(MaySun1+42)=CalendarYear,MONTH(MaySun1+42)=5),MaySun1+42,""))</f>
        <v/>
      </c>
      <c r="J28" s="42"/>
      <c r="K28" s="37" t="str">
        <f>IF(DAY(JunSun1)=1,IF(AND(YEAR(JunSun1+29)=CalendarYear,MONTH(JunSun1+29)=6),JunSun1+29,""),IF(AND(YEAR(JunSun1+36)=CalendarYear,MONTH(JunSun1+36)=6),JunSun1+36,""))</f>
        <v/>
      </c>
      <c r="L28" s="37" t="str">
        <f>IF(DAY(JunSun1)=1,IF(AND(YEAR(JunSun1+30)=CalendarYear,MONTH(JunSun1+30)=6),JunSun1+30,""),IF(AND(YEAR(JunSun1+37)=CalendarYear,MONTH(JunSun1+37)=6),JunSun1+37,""))</f>
        <v/>
      </c>
      <c r="M28" s="37" t="str">
        <f>IF(DAY(JunSun1)=1,IF(AND(YEAR(JunSun1+31)=CalendarYear,MONTH(JunSun1+31)=6),JunSun1+31,""),IF(AND(YEAR(JunSun1+38)=CalendarYear,MONTH(JunSun1+38)=6),JunSun1+38,""))</f>
        <v/>
      </c>
      <c r="N28" s="37" t="str">
        <f>IF(DAY(JunSun1)=1,IF(AND(YEAR(JunSun1+32)=CalendarYear,MONTH(JunSun1+32)=6),JunSun1+32,""),IF(AND(YEAR(JunSun1+39)=CalendarYear,MONTH(JunSun1+39)=6),JunSun1+39,""))</f>
        <v/>
      </c>
      <c r="O28" s="37" t="str">
        <f>IF(DAY(JunSun1)=1,IF(AND(YEAR(JunSun1+33)=CalendarYear,MONTH(JunSun1+33)=6),JunSun1+33,""),IF(AND(YEAR(JunSun1+40)=CalendarYear,MONTH(JunSun1+40)=6),JunSun1+40,""))</f>
        <v/>
      </c>
      <c r="P28" s="37" t="str">
        <f>IF(DAY(JunSun1)=1,IF(AND(YEAR(JunSun1+34)=CalendarYear,MONTH(JunSun1+34)=6),JunSun1+34,""),IF(AND(YEAR(JunSun1+41)=CalendarYear,MONTH(JunSun1+41)=6),JunSun1+41,""))</f>
        <v/>
      </c>
      <c r="Q28" s="38" t="str">
        <f>IF(DAY(JunSun1)=1,IF(AND(YEAR(JunSun1+35)=CalendarYear,MONTH(JunSun1+35)=6),JunSun1+35,""),IF(AND(YEAR(JunSun1+42)=CalendarYear,MONTH(JunSun1+42)=6),JunSun1+42,""))</f>
        <v/>
      </c>
      <c r="R28" s="2"/>
      <c r="S28" s="5"/>
      <c r="U28" s="12"/>
      <c r="X28" s="2"/>
      <c r="AF28" s="2"/>
      <c r="AN28" s="2"/>
    </row>
    <row r="29" spans="1:40" ht="15.75" customHeight="1" x14ac:dyDescent="0.2">
      <c r="B29" s="2"/>
      <c r="J29" s="4"/>
      <c r="R29" s="2"/>
      <c r="S29" s="5"/>
      <c r="U29" s="10"/>
      <c r="X29" s="2"/>
      <c r="AF29" s="2"/>
      <c r="AN29" s="2"/>
    </row>
    <row r="30" spans="1:40" ht="15.75" customHeight="1" x14ac:dyDescent="0.3">
      <c r="A30" s="24" t="s">
        <v>11</v>
      </c>
      <c r="B30" s="32"/>
      <c r="C30" s="170" t="s">
        <v>32</v>
      </c>
      <c r="D30" s="170"/>
      <c r="E30" s="170"/>
      <c r="F30" s="170"/>
      <c r="G30" s="170"/>
      <c r="H30" s="170"/>
      <c r="I30" s="171"/>
      <c r="J30" s="47"/>
      <c r="K30" s="170" t="s">
        <v>33</v>
      </c>
      <c r="L30" s="170"/>
      <c r="M30" s="170"/>
      <c r="N30" s="170"/>
      <c r="O30" s="170"/>
      <c r="P30" s="170"/>
      <c r="Q30" s="171"/>
      <c r="S30" s="6"/>
      <c r="U30" s="56" t="s">
        <v>57</v>
      </c>
      <c r="V30" s="2"/>
      <c r="W30" s="2"/>
      <c r="X30" s="2"/>
      <c r="AF30" s="2"/>
      <c r="AN30" s="2"/>
    </row>
    <row r="31" spans="1:40" ht="15.75" customHeight="1" x14ac:dyDescent="0.3">
      <c r="A31" s="24" t="s">
        <v>20</v>
      </c>
      <c r="B31" s="48"/>
      <c r="C31" s="28" t="s">
        <v>0</v>
      </c>
      <c r="D31" s="17" t="s">
        <v>51</v>
      </c>
      <c r="E31" s="17" t="s">
        <v>52</v>
      </c>
      <c r="F31" s="17" t="s">
        <v>53</v>
      </c>
      <c r="G31" s="17" t="s">
        <v>54</v>
      </c>
      <c r="H31" s="17" t="s">
        <v>55</v>
      </c>
      <c r="I31" s="34" t="s">
        <v>56</v>
      </c>
      <c r="J31" s="41"/>
      <c r="K31" s="28" t="s">
        <v>0</v>
      </c>
      <c r="L31" s="17" t="s">
        <v>51</v>
      </c>
      <c r="M31" s="17" t="s">
        <v>52</v>
      </c>
      <c r="N31" s="17" t="s">
        <v>53</v>
      </c>
      <c r="O31" s="17" t="s">
        <v>54</v>
      </c>
      <c r="P31" s="17" t="s">
        <v>55</v>
      </c>
      <c r="Q31" s="34" t="s">
        <v>56</v>
      </c>
      <c r="S31" s="5"/>
      <c r="U31" s="56" t="s">
        <v>58</v>
      </c>
    </row>
    <row r="32" spans="1:40" ht="15.75" customHeight="1" x14ac:dyDescent="0.3">
      <c r="A32" s="24"/>
      <c r="B32" s="48"/>
      <c r="C32" s="27" t="str">
        <f>IF(DAY(JulSun1)=1,"",IF(AND(YEAR(JulSun1+1)=CalendarYear,MONTH(JulSun1+1)=7),JulSun1+1,""))</f>
        <v/>
      </c>
      <c r="D32" s="4" t="str">
        <f>IF(DAY(JulSun1)=1,"",IF(AND(YEAR(JulSun1+2)=CalendarYear,MONTH(JulSun1+2)=7),JulSun1+2,""))</f>
        <v/>
      </c>
      <c r="E32" s="4" t="str">
        <f>IF(DAY(JulSun1)=1,"",IF(AND(YEAR(JulSun1+3)=CalendarYear,MONTH(JulSun1+3)=7),JulSun1+3,""))</f>
        <v/>
      </c>
      <c r="F32" s="4" t="str">
        <f>IF(DAY(JulSun1)=1,"",IF(AND(YEAR(JulSun1+4)=CalendarYear,MONTH(JulSun1+4)=7),JulSun1+4,""))</f>
        <v/>
      </c>
      <c r="G32" s="29" t="str">
        <f>IF(DAY(JulSun1)=1,"",IF(AND(YEAR(JulSun1+5)=CalendarYear,MONTH(JulSun1+5)=7),JulSun1+5,""))</f>
        <v/>
      </c>
      <c r="H32" s="29">
        <f>IF(DAY(JulSun1)=1,"",IF(AND(YEAR(JulSun1+6)=CalendarYear,MONTH(JulSun1+6)=7),JulSun1+6,""))</f>
        <v>44743</v>
      </c>
      <c r="I32" s="35">
        <f>IF(DAY(JulSun1)=1,IF(AND(YEAR(JulSun1)=CalendarYear,MONTH(JulSun1)=7),JulSun1,""),IF(AND(YEAR(JulSun1+7)=CalendarYear,MONTH(JulSun1+7)=7),JulSun1+7,""))</f>
        <v>44744</v>
      </c>
      <c r="J32" s="33"/>
      <c r="K32" s="27" t="str">
        <f>IF(DAY(AugSun1)=1,"",IF(AND(YEAR(AugSun1+1)=CalendarYear,MONTH(AugSun1+1)=8),AugSun1+1,""))</f>
        <v/>
      </c>
      <c r="L32" s="27">
        <f>IF(DAY(AugSun1)=1,"",IF(AND(YEAR(AugSun1+2)=CalendarYear,MONTH(AugSun1+2)=8),AugSun1+2,""))</f>
        <v>44774</v>
      </c>
      <c r="M32" s="30">
        <f>IF(DAY(AugSun1)=1,"",IF(AND(YEAR(AugSun1+3)=CalendarYear,MONTH(AugSun1+3)=8),AugSun1+3,""))</f>
        <v>44775</v>
      </c>
      <c r="N32" s="30">
        <f>IF(DAY(AugSun1)=1,"",IF(AND(YEAR(AugSun1+4)=CalendarYear,MONTH(AugSun1+4)=8),AugSun1+4,""))</f>
        <v>44776</v>
      </c>
      <c r="O32" s="30">
        <f>IF(DAY(AugSun1)=1,"",IF(AND(YEAR(AugSun1+5)=CalendarYear,MONTH(AugSun1+5)=8),AugSun1+5,""))</f>
        <v>44777</v>
      </c>
      <c r="P32" s="30">
        <f>IF(DAY(AugSun1)=1,"",IF(AND(YEAR(AugSun1+6)=CalendarYear,MONTH(AugSun1+6)=8),AugSun1+6,""))</f>
        <v>44778</v>
      </c>
      <c r="Q32" s="35">
        <f>IF(DAY(AugSun1)=1,IF(AND(YEAR(AugSun1)=CalendarYear,MONTH(AugSun1)=8),AugSun1,""),IF(AND(YEAR(AugSun1+7)=CalendarYear,MONTH(AugSun1+7)=8),AugSun1+7,""))</f>
        <v>44779</v>
      </c>
      <c r="S32" s="5"/>
      <c r="U32" s="56" t="s">
        <v>59</v>
      </c>
    </row>
    <row r="33" spans="1:21" ht="15.75" customHeight="1" x14ac:dyDescent="0.3">
      <c r="A33" s="24"/>
      <c r="B33" s="48"/>
      <c r="C33" s="27">
        <f>IF(DAY(JulSun1)=1,IF(AND(YEAR(JulSun1+1)=CalendarYear,MONTH(JulSun1+1)=7),JulSun1+1,""),IF(AND(YEAR(JulSun1+8)=CalendarYear,MONTH(JulSun1+8)=7),JulSun1+8,""))</f>
        <v>44745</v>
      </c>
      <c r="D33" s="30">
        <f>IF(DAY(JulSun1)=1,IF(AND(YEAR(JulSun1+2)=CalendarYear,MONTH(JulSun1+2)=7),JulSun1+2,""),IF(AND(YEAR(JulSun1+9)=CalendarYear,MONTH(JulSun1+9)=7),JulSun1+9,""))</f>
        <v>44746</v>
      </c>
      <c r="E33" s="30">
        <f>IF(DAY(JulSun1)=1,IF(AND(YEAR(JulSun1+3)=CalendarYear,MONTH(JulSun1+3)=7),JulSun1+3,""),IF(AND(YEAR(JulSun1+10)=CalendarYear,MONTH(JulSun1+10)=7),JulSun1+10,""))</f>
        <v>44747</v>
      </c>
      <c r="F33" s="30">
        <f>IF(DAY(JulSun1)=1,IF(AND(YEAR(JulSun1+4)=CalendarYear,MONTH(JulSun1+4)=7),JulSun1+4,""),IF(AND(YEAR(JulSun1+11)=CalendarYear,MONTH(JulSun1+11)=7),JulSun1+11,""))</f>
        <v>44748</v>
      </c>
      <c r="G33" s="30">
        <f>IF(DAY(JulSun1)=1,IF(AND(YEAR(JulSun1+5)=CalendarYear,MONTH(JulSun1+5)=7),JulSun1+5,""),IF(AND(YEAR(JulSun1+12)=CalendarYear,MONTH(JulSun1+12)=7),JulSun1+12,""))</f>
        <v>44749</v>
      </c>
      <c r="H33" s="30">
        <f>IF(DAY(JulSun1)=1,IF(AND(YEAR(JulSun1+6)=CalendarYear,MONTH(JulSun1+6)=7),JulSun1+6,""),IF(AND(YEAR(JulSun1+13)=CalendarYear,MONTH(JulSun1+13)=7),JulSun1+13,""))</f>
        <v>44750</v>
      </c>
      <c r="I33" s="35">
        <f>IF(DAY(JulSun1)=1,IF(AND(YEAR(JulSun1+7)=CalendarYear,MONTH(JulSun1+7)=7),JulSun1+7,""),IF(AND(YEAR(JulSun1+14)=CalendarYear,MONTH(JulSun1+14)=7),JulSun1+14,""))</f>
        <v>44751</v>
      </c>
      <c r="J33" s="48"/>
      <c r="K33" s="27">
        <f>IF(DAY(AugSun1)=1,IF(AND(YEAR(AugSun1+1)=CalendarYear,MONTH(AugSun1+1)=8),AugSun1+1,""),IF(AND(YEAR(AugSun1+8)=CalendarYear,MONTH(AugSun1+8)=8),AugSun1+8,""))</f>
        <v>44780</v>
      </c>
      <c r="L33" s="102">
        <f>IF(DAY(AugSun1)=1,IF(AND(YEAR(AugSun1+2)=CalendarYear,MONTH(AugSun1+2)=8),AugSun1+2,""),IF(AND(YEAR(AugSun1+9)=CalendarYear,MONTH(AugSun1+9)=8),AugSun1+9,""))</f>
        <v>44781</v>
      </c>
      <c r="M33" s="29">
        <f>IF(DAY(AugSun1)=1,IF(AND(YEAR(AugSun1+3)=CalendarYear,MONTH(AugSun1+3)=8),AugSun1+3,""),IF(AND(YEAR(AugSun1+10)=CalendarYear,MONTH(AugSun1+10)=8),AugSun1+10,""))</f>
        <v>44782</v>
      </c>
      <c r="N33" s="29">
        <f>IF(DAY(AugSun1)=1,IF(AND(YEAR(AugSun1+4)=CalendarYear,MONTH(AugSun1+4)=8),AugSun1+4,""),IF(AND(YEAR(AugSun1+11)=CalendarYear,MONTH(AugSun1+11)=8),AugSun1+11,""))</f>
        <v>44783</v>
      </c>
      <c r="O33" s="29">
        <f>IF(DAY(AugSun1)=1,IF(AND(YEAR(AugSun1+5)=CalendarYear,MONTH(AugSun1+5)=8),AugSun1+5,""),IF(AND(YEAR(AugSun1+12)=CalendarYear,MONTH(AugSun1+12)=8),AugSun1+12,""))</f>
        <v>44784</v>
      </c>
      <c r="P33" s="29">
        <f>IF(DAY(AugSun1)=1,IF(AND(YEAR(AugSun1+6)=CalendarYear,MONTH(AugSun1+6)=8),AugSun1+6,""),IF(AND(YEAR(AugSun1+13)=CalendarYear,MONTH(AugSun1+13)=8),AugSun1+13,""))</f>
        <v>44785</v>
      </c>
      <c r="Q33" s="35">
        <f>IF(DAY(AugSun1)=1,IF(AND(YEAR(AugSun1+7)=CalendarYear,MONTH(AugSun1+7)=8),AugSun1+7,""),IF(AND(YEAR(AugSun1+14)=CalendarYear,MONTH(AugSun1+14)=8),AugSun1+14,""))</f>
        <v>44786</v>
      </c>
      <c r="S33" s="5"/>
      <c r="U33" s="56" t="s">
        <v>60</v>
      </c>
    </row>
    <row r="34" spans="1:21" ht="15.75" customHeight="1" x14ac:dyDescent="0.3">
      <c r="B34" s="48"/>
      <c r="C34" s="27">
        <f>IF(DAY(JulSun1)=1,IF(AND(YEAR(JulSun1+8)=CalendarYear,MONTH(JulSun1+8)=7),JulSun1+8,""),IF(AND(YEAR(JulSun1+15)=CalendarYear,MONTH(JulSun1+15)=7),JulSun1+15,""))</f>
        <v>44752</v>
      </c>
      <c r="D34" s="29">
        <f>IF(DAY(JulSun1)=1,IF(AND(YEAR(JulSun1+9)=CalendarYear,MONTH(JulSun1+9)=7),JulSun1+9,""),IF(AND(YEAR(JulSun1+16)=CalendarYear,MONTH(JulSun1+16)=7),JulSun1+16,""))</f>
        <v>44753</v>
      </c>
      <c r="E34" s="29">
        <f>IF(DAY(JulSun1)=1,IF(AND(YEAR(JulSun1+10)=CalendarYear,MONTH(JulSun1+10)=7),JulSun1+10,""),IF(AND(YEAR(JulSun1+17)=CalendarYear,MONTH(JulSun1+17)=7),JulSun1+17,""))</f>
        <v>44754</v>
      </c>
      <c r="F34" s="29">
        <f>IF(DAY(JulSun1)=1,IF(AND(YEAR(JulSun1+11)=CalendarYear,MONTH(JulSun1+11)=7),JulSun1+11,""),IF(AND(YEAR(JulSun1+18)=CalendarYear,MONTH(JulSun1+18)=7),JulSun1+18,""))</f>
        <v>44755</v>
      </c>
      <c r="G34" s="29">
        <f>IF(DAY(JulSun1)=1,IF(AND(YEAR(JulSun1+12)=CalendarYear,MONTH(JulSun1+12)=7),JulSun1+12,""),IF(AND(YEAR(JulSun1+19)=CalendarYear,MONTH(JulSun1+19)=7),JulSun1+19,""))</f>
        <v>44756</v>
      </c>
      <c r="H34" s="29">
        <f>IF(DAY(JulSun1)=1,IF(AND(YEAR(JulSun1+13)=CalendarYear,MONTH(JulSun1+13)=7),JulSun1+13,""),IF(AND(YEAR(JulSun1+20)=CalendarYear,MONTH(JulSun1+20)=7),JulSun1+20,""))</f>
        <v>44757</v>
      </c>
      <c r="I34" s="35">
        <f>IF(DAY(JulSun1)=1,IF(AND(YEAR(JulSun1+14)=CalendarYear,MONTH(JulSun1+14)=7),JulSun1+14,""),IF(AND(YEAR(JulSun1+21)=CalendarYear,MONTH(JulSun1+21)=7),JulSun1+21,""))</f>
        <v>44758</v>
      </c>
      <c r="J34" s="48"/>
      <c r="K34" s="27">
        <f>IF(DAY(AugSun1)=1,IF(AND(YEAR(AugSun1+8)=CalendarYear,MONTH(AugSun1+8)=8),AugSun1+8,""),IF(AND(YEAR(AugSun1+15)=CalendarYear,MONTH(AugSun1+15)=8),AugSun1+15,""))</f>
        <v>44787</v>
      </c>
      <c r="L34" s="30">
        <f>IF(DAY(AugSun1)=1,IF(AND(YEAR(AugSun1+9)=CalendarYear,MONTH(AugSun1+9)=8),AugSun1+9,""),IF(AND(YEAR(AugSun1+16)=CalendarYear,MONTH(AugSun1+16)=8),AugSun1+16,""))</f>
        <v>44788</v>
      </c>
      <c r="M34" s="30">
        <f>IF(DAY(AugSun1)=1,IF(AND(YEAR(AugSun1+10)=CalendarYear,MONTH(AugSun1+10)=8),AugSun1+10,""),IF(AND(YEAR(AugSun1+17)=CalendarYear,MONTH(AugSun1+17)=8),AugSun1+17,""))</f>
        <v>44789</v>
      </c>
      <c r="N34" s="30">
        <f>IF(DAY(AugSun1)=1,IF(AND(YEAR(AugSun1+11)=CalendarYear,MONTH(AugSun1+11)=8),AugSun1+11,""),IF(AND(YEAR(AugSun1+18)=CalendarYear,MONTH(AugSun1+18)=8),AugSun1+18,""))</f>
        <v>44790</v>
      </c>
      <c r="O34" s="30">
        <f>IF(DAY(AugSun1)=1,IF(AND(YEAR(AugSun1+12)=CalendarYear,MONTH(AugSun1+12)=8),AugSun1+12,""),IF(AND(YEAR(AugSun1+19)=CalendarYear,MONTH(AugSun1+19)=8),AugSun1+19,""))</f>
        <v>44791</v>
      </c>
      <c r="P34" s="30">
        <f>IF(DAY(AugSun1)=1,IF(AND(YEAR(AugSun1+13)=CalendarYear,MONTH(AugSun1+13)=8),AugSun1+13,""),IF(AND(YEAR(AugSun1+20)=CalendarYear,MONTH(AugSun1+20)=8),AugSun1+20,""))</f>
        <v>44792</v>
      </c>
      <c r="Q34" s="35">
        <f>IF(DAY(AugSun1)=1,IF(AND(YEAR(AugSun1+14)=CalendarYear,MONTH(AugSun1+14)=8),AugSun1+14,""),IF(AND(YEAR(AugSun1+21)=CalendarYear,MONTH(AugSun1+21)=8),AugSun1+21,""))</f>
        <v>44793</v>
      </c>
      <c r="S34" s="5"/>
      <c r="U34" s="57" t="s">
        <v>61</v>
      </c>
    </row>
    <row r="35" spans="1:21" ht="15.75" customHeight="1" x14ac:dyDescent="0.2">
      <c r="B35" s="48"/>
      <c r="C35" s="27">
        <f>IF(DAY(JulSun1)=1,IF(AND(YEAR(JulSun1+15)=CalendarYear,MONTH(JulSun1+15)=7),JulSun1+15,""),IF(AND(YEAR(JulSun1+22)=CalendarYear,MONTH(JulSun1+22)=7),JulSun1+22,""))</f>
        <v>44759</v>
      </c>
      <c r="D35" s="30">
        <f>IF(DAY(JulSun1)=1,IF(AND(YEAR(JulSun1+16)=CalendarYear,MONTH(JulSun1+16)=7),JulSun1+16,""),IF(AND(YEAR(JulSun1+23)=CalendarYear,MONTH(JulSun1+23)=7),JulSun1+23,""))</f>
        <v>44760</v>
      </c>
      <c r="E35" s="30">
        <f>IF(DAY(JulSun1)=1,IF(AND(YEAR(JulSun1+17)=CalendarYear,MONTH(JulSun1+17)=7),JulSun1+17,""),IF(AND(YEAR(JulSun1+24)=CalendarYear,MONTH(JulSun1+24)=7),JulSun1+24,""))</f>
        <v>44761</v>
      </c>
      <c r="F35" s="30">
        <f>IF(DAY(JulSun1)=1,IF(AND(YEAR(JulSun1+18)=CalendarYear,MONTH(JulSun1+18)=7),JulSun1+18,""),IF(AND(YEAR(JulSun1+25)=CalendarYear,MONTH(JulSun1+25)=7),JulSun1+25,""))</f>
        <v>44762</v>
      </c>
      <c r="G35" s="30">
        <f>IF(DAY(JulSun1)=1,IF(AND(YEAR(JulSun1+19)=CalendarYear,MONTH(JulSun1+19)=7),JulSun1+19,""),IF(AND(YEAR(JulSun1+26)=CalendarYear,MONTH(JulSun1+26)=7),JulSun1+26,""))</f>
        <v>44763</v>
      </c>
      <c r="H35" s="30">
        <f>IF(DAY(JulSun1)=1,IF(AND(YEAR(JulSun1+20)=CalendarYear,MONTH(JulSun1+20)=7),JulSun1+20,""),IF(AND(YEAR(JulSun1+27)=CalendarYear,MONTH(JulSun1+27)=7),JulSun1+27,""))</f>
        <v>44764</v>
      </c>
      <c r="I35" s="35">
        <f>IF(DAY(JulSun1)=1,IF(AND(YEAR(JulSun1+21)=CalendarYear,MONTH(JulSun1+21)=7),JulSun1+21,""),IF(AND(YEAR(JulSun1+28)=CalendarYear,MONTH(JulSun1+28)=7),JulSun1+28,""))</f>
        <v>44765</v>
      </c>
      <c r="J35" s="48"/>
      <c r="K35" s="27">
        <f>IF(DAY(AugSun1)=1,IF(AND(YEAR(AugSun1+15)=CalendarYear,MONTH(AugSun1+15)=8),AugSun1+15,""),IF(AND(YEAR(AugSun1+22)=CalendarYear,MONTH(AugSun1+22)=8),AugSun1+22,""))</f>
        <v>44794</v>
      </c>
      <c r="L35" s="29">
        <f>IF(DAY(AugSun1)=1,IF(AND(YEAR(AugSun1+16)=CalendarYear,MONTH(AugSun1+16)=8),AugSun1+16,""),IF(AND(YEAR(AugSun1+23)=CalendarYear,MONTH(AugSun1+23)=8),AugSun1+23,""))</f>
        <v>44795</v>
      </c>
      <c r="M35" s="29">
        <f>IF(DAY(AugSun1)=1,IF(AND(YEAR(AugSun1+17)=CalendarYear,MONTH(AugSun1+17)=8),AugSun1+17,""),IF(AND(YEAR(AugSun1+24)=CalendarYear,MONTH(AugSun1+24)=8),AugSun1+24,""))</f>
        <v>44796</v>
      </c>
      <c r="N35" s="29">
        <f>IF(DAY(AugSun1)=1,IF(AND(YEAR(AugSun1+18)=CalendarYear,MONTH(AugSun1+18)=8),AugSun1+18,""),IF(AND(YEAR(AugSun1+25)=CalendarYear,MONTH(AugSun1+25)=8),AugSun1+25,""))</f>
        <v>44797</v>
      </c>
      <c r="O35" s="29">
        <f>IF(DAY(AugSun1)=1,IF(AND(YEAR(AugSun1+19)=CalendarYear,MONTH(AugSun1+19)=8),AugSun1+19,""),IF(AND(YEAR(AugSun1+26)=CalendarYear,MONTH(AugSun1+26)=8),AugSun1+26,""))</f>
        <v>44798</v>
      </c>
      <c r="P35" s="29">
        <f>IF(DAY(AugSun1)=1,IF(AND(YEAR(AugSun1+20)=CalendarYear,MONTH(AugSun1+20)=8),AugSun1+20,""),IF(AND(YEAR(AugSun1+27)=CalendarYear,MONTH(AugSun1+27)=8),AugSun1+27,""))</f>
        <v>44799</v>
      </c>
      <c r="Q35" s="35">
        <f>IF(DAY(AugSun1)=1,IF(AND(YEAR(AugSun1+21)=CalendarYear,MONTH(AugSun1+21)=8),AugSun1+21,""),IF(AND(YEAR(AugSun1+28)=CalendarYear,MONTH(AugSun1+28)=8),AugSun1+28,""))</f>
        <v>44800</v>
      </c>
      <c r="S35" s="5"/>
      <c r="U35" s="10"/>
    </row>
    <row r="36" spans="1:21" ht="15.75" customHeight="1" x14ac:dyDescent="0.2">
      <c r="B36" s="48"/>
      <c r="C36" s="27">
        <f>IF(DAY(JulSun1)=1,IF(AND(YEAR(JulSun1+22)=CalendarYear,MONTH(JulSun1+22)=7),JulSun1+22,""),IF(AND(YEAR(JulSun1+29)=CalendarYear,MONTH(JulSun1+29)=7),JulSun1+29,""))</f>
        <v>44766</v>
      </c>
      <c r="D36" s="29">
        <f>IF(DAY(JulSun1)=1,IF(AND(YEAR(JulSun1+23)=CalendarYear,MONTH(JulSun1+23)=7),JulSun1+23,""),IF(AND(YEAR(JulSun1+30)=CalendarYear,MONTH(JulSun1+30)=7),JulSun1+30,""))</f>
        <v>44767</v>
      </c>
      <c r="E36" s="29">
        <f>IF(DAY(JulSun1)=1,IF(AND(YEAR(JulSun1+24)=CalendarYear,MONTH(JulSun1+24)=7),JulSun1+24,""),IF(AND(YEAR(JulSun1+31)=CalendarYear,MONTH(JulSun1+31)=7),JulSun1+31,""))</f>
        <v>44768</v>
      </c>
      <c r="F36" s="29">
        <f>IF(DAY(JulSun1)=1,IF(AND(YEAR(JulSun1+25)=CalendarYear,MONTH(JulSun1+25)=7),JulSun1+25,""),IF(AND(YEAR(JulSun1+32)=CalendarYear,MONTH(JulSun1+32)=7),JulSun1+32,""))</f>
        <v>44769</v>
      </c>
      <c r="G36" s="29">
        <f>IF(DAY(JulSun1)=1,IF(AND(YEAR(JulSun1+26)=CalendarYear,MONTH(JulSun1+26)=7),JulSun1+26,""),IF(AND(YEAR(JulSun1+33)=CalendarYear,MONTH(JulSun1+33)=7),JulSun1+33,""))</f>
        <v>44770</v>
      </c>
      <c r="H36" s="29">
        <f>IF(DAY(JulSun1)=1,IF(AND(YEAR(JulSun1+27)=CalendarYear,MONTH(JulSun1+27)=7),JulSun1+27,""),IF(AND(YEAR(JulSun1+34)=CalendarYear,MONTH(JulSun1+34)=7),JulSun1+34,""))</f>
        <v>44771</v>
      </c>
      <c r="I36" s="35">
        <f>IF(DAY(JulSun1)=1,IF(AND(YEAR(JulSun1+28)=CalendarYear,MONTH(JulSun1+28)=7),JulSun1+28,""),IF(AND(YEAR(JulSun1+35)=CalendarYear,MONTH(JulSun1+35)=7),JulSun1+35,""))</f>
        <v>44772</v>
      </c>
      <c r="J36" s="48"/>
      <c r="K36" s="27">
        <f>IF(DAY(AugSun1)=1,IF(AND(YEAR(AugSun1+22)=CalendarYear,MONTH(AugSun1+22)=8),AugSun1+22,""),IF(AND(YEAR(AugSun1+29)=CalendarYear,MONTH(AugSun1+29)=8),AugSun1+29,""))</f>
        <v>44801</v>
      </c>
      <c r="L36" s="30">
        <f>IF(DAY(AugSun1)=1,IF(AND(YEAR(AugSun1+23)=CalendarYear,MONTH(AugSun1+23)=8),AugSun1+23,""),IF(AND(YEAR(AugSun1+30)=CalendarYear,MONTH(AugSun1+30)=8),AugSun1+30,""))</f>
        <v>44802</v>
      </c>
      <c r="M36" s="30">
        <f>IF(DAY(AugSun1)=1,IF(AND(YEAR(AugSun1+24)=CalendarYear,MONTH(AugSun1+24)=8),AugSun1+24,""),IF(AND(YEAR(AugSun1+31)=CalendarYear,MONTH(AugSun1+31)=8),AugSun1+31,""))</f>
        <v>44803</v>
      </c>
      <c r="N36" s="4">
        <f>IF(DAY(AugSun1)=1,IF(AND(YEAR(AugSun1+25)=CalendarYear,MONTH(AugSun1+25)=8),AugSun1+25,""),IF(AND(YEAR(AugSun1+32)=CalendarYear,MONTH(AugSun1+32)=8),AugSun1+32,""))</f>
        <v>44804</v>
      </c>
      <c r="O36" s="4" t="str">
        <f>IF(DAY(AugSun1)=1,IF(AND(YEAR(AugSun1+26)=CalendarYear,MONTH(AugSun1+26)=8),AugSun1+26,""),IF(AND(YEAR(AugSun1+33)=CalendarYear,MONTH(AugSun1+33)=8),AugSun1+33,""))</f>
        <v/>
      </c>
      <c r="P36" s="4" t="str">
        <f>IF(DAY(AugSun1)=1,IF(AND(YEAR(AugSun1+27)=CalendarYear,MONTH(AugSun1+27)=8),AugSun1+27,""),IF(AND(YEAR(AugSun1+34)=CalendarYear,MONTH(AugSun1+34)=8),AugSun1+34,""))</f>
        <v/>
      </c>
      <c r="Q36" s="35" t="str">
        <f>IF(DAY(AugSun1)=1,IF(AND(YEAR(AugSun1+28)=CalendarYear,MONTH(AugSun1+28)=8),AugSun1+28,""),IF(AND(YEAR(AugSun1+35)=CalendarYear,MONTH(AugSun1+35)=8),AugSun1+35,""))</f>
        <v/>
      </c>
      <c r="S36" s="5"/>
      <c r="U36" s="11"/>
    </row>
    <row r="37" spans="1:21" ht="15.75" customHeight="1" x14ac:dyDescent="0.2">
      <c r="B37" s="49"/>
      <c r="C37" s="37">
        <f>IF(DAY(JulSun1)=1,IF(AND(YEAR(JulSun1+29)=CalendarYear,MONTH(JulSun1+29)=7),JulSun1+29,""),IF(AND(YEAR(JulSun1+36)=CalendarYear,MONTH(JulSun1+36)=7),JulSun1+36,""))</f>
        <v>44773</v>
      </c>
      <c r="D37" s="37" t="str">
        <f>IF(DAY(JulSun1)=1,IF(AND(YEAR(JulSun1+30)=CalendarYear,MONTH(JulSun1+30)=7),JulSun1+30,""),IF(AND(YEAR(JulSun1+37)=CalendarYear,MONTH(JulSun1+37)=7),JulSun1+37,""))</f>
        <v/>
      </c>
      <c r="E37" s="37" t="str">
        <f>IF(DAY(JulSun1)=1,IF(AND(YEAR(JulSun1+31)=CalendarYear,MONTH(JulSun1+31)=7),JulSun1+31,""),IF(AND(YEAR(JulSun1+38)=CalendarYear,MONTH(JulSun1+38)=7),JulSun1+38,""))</f>
        <v/>
      </c>
      <c r="F37" s="37" t="str">
        <f>IF(DAY(JulSun1)=1,IF(AND(YEAR(JulSun1+32)=CalendarYear,MONTH(JulSun1+32)=7),JulSun1+32,""),IF(AND(YEAR(JulSun1+39)=CalendarYear,MONTH(JulSun1+39)=7),JulSun1+39,""))</f>
        <v/>
      </c>
      <c r="G37" s="37" t="str">
        <f>IF(DAY(JulSun1)=1,IF(AND(YEAR(JulSun1+33)=CalendarYear,MONTH(JulSun1+33)=7),JulSun1+33,""),IF(AND(YEAR(JulSun1+40)=CalendarYear,MONTH(JulSun1+40)=7),JulSun1+40,""))</f>
        <v/>
      </c>
      <c r="H37" s="37" t="str">
        <f>IF(DAY(JulSun1)=1,IF(AND(YEAR(JulSun1+34)=CalendarYear,MONTH(JulSun1+34)=7),JulSun1+34,""),IF(AND(YEAR(JulSun1+41)=CalendarYear,MONTH(JulSun1+41)=7),JulSun1+41,""))</f>
        <v/>
      </c>
      <c r="I37" s="38" t="str">
        <f>IF(DAY(JulSun1)=1,IF(AND(YEAR(JulSun1+35)=CalendarYear,MONTH(JulSun1+35)=7),JulSun1+35,""),IF(AND(YEAR(JulSun1+42)=CalendarYear,MONTH(JulSun1+42)=7),JulSun1+42,""))</f>
        <v/>
      </c>
      <c r="J37" s="49"/>
      <c r="K37" s="46" t="str">
        <f>IF(DAY(AugSun1)=1,IF(AND(YEAR(AugSun1+29)=CalendarYear,MONTH(AugSun1+29)=8),AugSun1+29,""),IF(AND(YEAR(AugSun1+36)=CalendarYear,MONTH(AugSun1+36)=8),AugSun1+36,""))</f>
        <v/>
      </c>
      <c r="L37" s="37" t="str">
        <f>IF(DAY(AugSun1)=1,IF(AND(YEAR(AugSun1+30)=CalendarYear,MONTH(AugSun1+30)=8),AugSun1+30,""),IF(AND(YEAR(AugSun1+37)=CalendarYear,MONTH(AugSun1+37)=8),AugSun1+37,""))</f>
        <v/>
      </c>
      <c r="M37" s="37" t="str">
        <f>IF(DAY(AugSun1)=1,IF(AND(YEAR(AugSun1+31)=CalendarYear,MONTH(AugSun1+31)=8),AugSun1+31,""),IF(AND(YEAR(AugSun1+38)=CalendarYear,MONTH(AugSun1+38)=8),AugSun1+38,""))</f>
        <v/>
      </c>
      <c r="N37" s="37" t="str">
        <f>IF(DAY(AugSun1)=1,IF(AND(YEAR(AugSun1+32)=CalendarYear,MONTH(AugSun1+32)=8),AugSun1+32,""),IF(AND(YEAR(AugSun1+39)=CalendarYear,MONTH(AugSun1+39)=8),AugSun1+39,""))</f>
        <v/>
      </c>
      <c r="O37" s="37" t="str">
        <f>IF(DAY(AugSun1)=1,IF(AND(YEAR(AugSun1+33)=CalendarYear,MONTH(AugSun1+33)=8),AugSun1+33,""),IF(AND(YEAR(AugSun1+40)=CalendarYear,MONTH(AugSun1+40)=8),AugSun1+40,""))</f>
        <v/>
      </c>
      <c r="P37" s="37" t="str">
        <f>IF(DAY(AugSun1)=1,IF(AND(YEAR(AugSun1+34)=CalendarYear,MONTH(AugSun1+34)=8),AugSun1+34,""),IF(AND(YEAR(AugSun1+41)=CalendarYear,MONTH(AugSun1+41)=8),AugSun1+41,""))</f>
        <v/>
      </c>
      <c r="Q37" s="38" t="str">
        <f>IF(DAY(AugSun1)=1,IF(AND(YEAR(AugSun1+35)=CalendarYear,MONTH(AugSun1+35)=8),AugSun1+35,""),IF(AND(YEAR(AugSun1+42)=CalendarYear,MONTH(AugSun1+42)=8),AugSun1+42,""))</f>
        <v/>
      </c>
      <c r="S37" s="5"/>
      <c r="U37" s="12"/>
    </row>
    <row r="38" spans="1:21" ht="15.75" customHeight="1" x14ac:dyDescent="0.2">
      <c r="C38" s="4"/>
      <c r="D38" s="4"/>
      <c r="E38" s="4"/>
      <c r="F38" s="4"/>
      <c r="G38" s="4"/>
      <c r="H38" s="4"/>
      <c r="I38" s="4"/>
      <c r="K38" s="4"/>
      <c r="L38" s="4"/>
      <c r="M38" s="4"/>
      <c r="N38" s="4"/>
      <c r="O38" s="4"/>
      <c r="P38" s="4"/>
      <c r="Q38" s="4"/>
      <c r="S38" s="5"/>
      <c r="U38" s="10"/>
    </row>
    <row r="39" spans="1:21" ht="15.75" customHeight="1" x14ac:dyDescent="0.2">
      <c r="A39" s="24" t="s">
        <v>12</v>
      </c>
      <c r="B39" s="43"/>
      <c r="C39" s="170" t="s">
        <v>34</v>
      </c>
      <c r="D39" s="170"/>
      <c r="E39" s="170"/>
      <c r="F39" s="170"/>
      <c r="G39" s="170"/>
      <c r="H39" s="170"/>
      <c r="I39" s="171"/>
      <c r="J39" s="43"/>
      <c r="K39" s="170" t="s">
        <v>35</v>
      </c>
      <c r="L39" s="170"/>
      <c r="M39" s="170"/>
      <c r="N39" s="170"/>
      <c r="O39" s="170"/>
      <c r="P39" s="170"/>
      <c r="Q39" s="171"/>
      <c r="S39" s="5"/>
    </row>
    <row r="40" spans="1:21" ht="15.75" customHeight="1" x14ac:dyDescent="0.2">
      <c r="A40" s="24" t="s">
        <v>21</v>
      </c>
      <c r="B40" s="48"/>
      <c r="C40" s="28" t="s">
        <v>0</v>
      </c>
      <c r="D40" s="17" t="s">
        <v>51</v>
      </c>
      <c r="E40" s="17" t="s">
        <v>52</v>
      </c>
      <c r="F40" s="17" t="s">
        <v>53</v>
      </c>
      <c r="G40" s="17" t="s">
        <v>54</v>
      </c>
      <c r="H40" s="17" t="s">
        <v>55</v>
      </c>
      <c r="I40" s="34" t="s">
        <v>56</v>
      </c>
      <c r="J40" s="48"/>
      <c r="K40" s="28" t="s">
        <v>0</v>
      </c>
      <c r="L40" s="17" t="s">
        <v>51</v>
      </c>
      <c r="M40" s="17" t="s">
        <v>52</v>
      </c>
      <c r="N40" s="17" t="s">
        <v>53</v>
      </c>
      <c r="O40" s="17" t="s">
        <v>54</v>
      </c>
      <c r="P40" s="17" t="s">
        <v>55</v>
      </c>
      <c r="Q40" s="34" t="s">
        <v>56</v>
      </c>
      <c r="S40" s="5"/>
    </row>
    <row r="41" spans="1:21" ht="15.75" customHeight="1" x14ac:dyDescent="0.2">
      <c r="B41" s="48"/>
      <c r="C41" s="27" t="str">
        <f>IF(DAY(SepSun1)=1,"",IF(AND(YEAR(SepSun1+1)=CalendarYear,MONTH(SepSun1+1)=9),SepSun1+1,""))</f>
        <v/>
      </c>
      <c r="D41" s="4" t="str">
        <f>IF(DAY(SepSun1)=1,"",IF(AND(YEAR(SepSun1+2)=CalendarYear,MONTH(SepSun1+2)=9),SepSun1+2,""))</f>
        <v/>
      </c>
      <c r="E41" s="4" t="str">
        <f>IF(DAY(SepSun1)=1,"",IF(AND(YEAR(SepSun1+3)=CalendarYear,MONTH(SepSun1+3)=9),SepSun1+3,""))</f>
        <v/>
      </c>
      <c r="F41" s="30" t="str">
        <f>IF(DAY(SepSun1)=1,"",IF(AND(YEAR(SepSun1+4)=CalendarYear,MONTH(SepSun1+4)=9),SepSun1+4,""))</f>
        <v/>
      </c>
      <c r="G41" s="30">
        <f>IF(DAY(SepSun1)=1,"",IF(AND(YEAR(SepSun1+5)=CalendarYear,MONTH(SepSun1+5)=9),SepSun1+5,""))</f>
        <v>44805</v>
      </c>
      <c r="H41" s="30">
        <f>IF(DAY(SepSun1)=1,"",IF(AND(YEAR(SepSun1+6)=CalendarYear,MONTH(SepSun1+6)=9),SepSun1+6,""))</f>
        <v>44806</v>
      </c>
      <c r="I41" s="35">
        <f>IF(DAY(SepSun1)=1,IF(AND(YEAR(SepSun1)=CalendarYear,MONTH(SepSun1)=9),SepSun1,""),IF(AND(YEAR(SepSun1+7)=CalendarYear,MONTH(SepSun1+7)=9),SepSun1+7,""))</f>
        <v>44807</v>
      </c>
      <c r="J41" s="48"/>
      <c r="K41" s="27" t="str">
        <f>IF(DAY(OctSun1)=1,"",IF(AND(YEAR(OctSun1+1)=CalendarYear,MONTH(OctSun1+1)=10),OctSun1+1,""))</f>
        <v/>
      </c>
      <c r="L41" s="4" t="str">
        <f>IF(DAY(OctSun1)=1,"",IF(AND(YEAR(OctSun1+2)=CalendarYear,MONTH(OctSun1+2)=10),OctSun1+2,""))</f>
        <v/>
      </c>
      <c r="M41" s="4" t="str">
        <f>IF(DAY(OctSun1)=1,"",IF(AND(YEAR(OctSun1+3)=CalendarYear,MONTH(OctSun1+3)=10),OctSun1+3,""))</f>
        <v/>
      </c>
      <c r="N41" s="4" t="str">
        <f>IF(DAY(OctSun1)=1,"",IF(AND(YEAR(OctSun1+4)=CalendarYear,MONTH(OctSun1+4)=10),OctSun1+4,""))</f>
        <v/>
      </c>
      <c r="O41" s="4" t="str">
        <f>IF(DAY(OctSun1)=1,"",IF(AND(YEAR(OctSun1+5)=CalendarYear,MONTH(OctSun1+5)=10),OctSun1+5,""))</f>
        <v/>
      </c>
      <c r="P41" s="30" t="str">
        <f>IF(DAY(OctSun1)=1,"",IF(AND(YEAR(OctSun1+6)=CalendarYear,MONTH(OctSun1+6)=10),OctSun1+6,""))</f>
        <v/>
      </c>
      <c r="Q41" s="35">
        <f>IF(DAY(OctSun1)=1,IF(AND(YEAR(OctSun1)=CalendarYear,MONTH(OctSun1)=10),OctSun1,""),IF(AND(YEAR(OctSun1+7)=CalendarYear,MONTH(OctSun1+7)=10),OctSun1+7,""))</f>
        <v>44835</v>
      </c>
      <c r="S41" s="5"/>
    </row>
    <row r="42" spans="1:21" ht="15.75" customHeight="1" x14ac:dyDescent="0.2">
      <c r="B42" s="48"/>
      <c r="C42" s="27">
        <f>IF(DAY(SepSun1)=1,IF(AND(YEAR(SepSun1+1)=CalendarYear,MONTH(SepSun1+1)=9),SepSun1+1,""),IF(AND(YEAR(SepSun1+8)=CalendarYear,MONTH(SepSun1+8)=9),SepSun1+8,""))</f>
        <v>44808</v>
      </c>
      <c r="D42" s="29">
        <f>IF(DAY(SepSun1)=1,IF(AND(YEAR(SepSun1+2)=CalendarYear,MONTH(SepSun1+2)=9),SepSun1+2,""),IF(AND(YEAR(SepSun1+9)=CalendarYear,MONTH(SepSun1+9)=9),SepSun1+9,""))</f>
        <v>44809</v>
      </c>
      <c r="E42" s="29">
        <f>IF(DAY(SepSun1)=1,IF(AND(YEAR(SepSun1+3)=CalendarYear,MONTH(SepSun1+3)=9),SepSun1+3,""),IF(AND(YEAR(SepSun1+10)=CalendarYear,MONTH(SepSun1+10)=9),SepSun1+10,""))</f>
        <v>44810</v>
      </c>
      <c r="F42" s="29">
        <f>IF(DAY(SepSun1)=1,IF(AND(YEAR(SepSun1+4)=CalendarYear,MONTH(SepSun1+4)=9),SepSun1+4,""),IF(AND(YEAR(SepSun1+11)=CalendarYear,MONTH(SepSun1+11)=9),SepSun1+11,""))</f>
        <v>44811</v>
      </c>
      <c r="G42" s="29">
        <f>IF(DAY(SepSun1)=1,IF(AND(YEAR(SepSun1+5)=CalendarYear,MONTH(SepSun1+5)=9),SepSun1+5,""),IF(AND(YEAR(SepSun1+12)=CalendarYear,MONTH(SepSun1+12)=9),SepSun1+12,""))</f>
        <v>44812</v>
      </c>
      <c r="H42" s="29">
        <f>IF(DAY(SepSun1)=1,IF(AND(YEAR(SepSun1+6)=CalendarYear,MONTH(SepSun1+6)=9),SepSun1+6,""),IF(AND(YEAR(SepSun1+13)=CalendarYear,MONTH(SepSun1+13)=9),SepSun1+13,""))</f>
        <v>44813</v>
      </c>
      <c r="I42" s="35">
        <f>IF(DAY(SepSun1)=1,IF(AND(YEAR(SepSun1+7)=CalendarYear,MONTH(SepSun1+7)=9),SepSun1+7,""),IF(AND(YEAR(SepSun1+14)=CalendarYear,MONTH(SepSun1+14)=9),SepSun1+14,""))</f>
        <v>44814</v>
      </c>
      <c r="J42" s="48"/>
      <c r="K42" s="27">
        <f>IF(DAY(OctSun1)=1,IF(AND(YEAR(OctSun1+1)=CalendarYear,MONTH(OctSun1+1)=10),OctSun1+1,""),IF(AND(YEAR(OctSun1+8)=CalendarYear,MONTH(OctSun1+8)=10),OctSun1+8,""))</f>
        <v>44836</v>
      </c>
      <c r="L42" s="29">
        <f>IF(DAY(OctSun1)=1,IF(AND(YEAR(OctSun1+2)=CalendarYear,MONTH(OctSun1+2)=10),OctSun1+2,""),IF(AND(YEAR(OctSun1+9)=CalendarYear,MONTH(OctSun1+9)=10),OctSun1+9,""))</f>
        <v>44837</v>
      </c>
      <c r="M42" s="29">
        <f>IF(DAY(OctSun1)=1,IF(AND(YEAR(OctSun1+3)=CalendarYear,MONTH(OctSun1+3)=10),OctSun1+3,""),IF(AND(YEAR(OctSun1+10)=CalendarYear,MONTH(OctSun1+10)=10),OctSun1+10,""))</f>
        <v>44838</v>
      </c>
      <c r="N42" s="29">
        <f>IF(DAY(OctSun1)=1,IF(AND(YEAR(OctSun1+4)=CalendarYear,MONTH(OctSun1+4)=10),OctSun1+4,""),IF(AND(YEAR(OctSun1+11)=CalendarYear,MONTH(OctSun1+11)=10),OctSun1+11,""))</f>
        <v>44839</v>
      </c>
      <c r="O42" s="29">
        <f>IF(DAY(OctSun1)=1,IF(AND(YEAR(OctSun1+5)=CalendarYear,MONTH(OctSun1+5)=10),OctSun1+5,""),IF(AND(YEAR(OctSun1+12)=CalendarYear,MONTH(OctSun1+12)=10),OctSun1+12,""))</f>
        <v>44840</v>
      </c>
      <c r="P42" s="29">
        <f>IF(DAY(OctSun1)=1,IF(AND(YEAR(OctSun1+6)=CalendarYear,MONTH(OctSun1+6)=10),OctSun1+6,""),IF(AND(YEAR(OctSun1+13)=CalendarYear,MONTH(OctSun1+13)=10),OctSun1+13,""))</f>
        <v>44841</v>
      </c>
      <c r="Q42" s="35">
        <f>IF(DAY(OctSun1)=1,IF(AND(YEAR(OctSun1+7)=CalendarYear,MONTH(OctSun1+7)=10),OctSun1+7,""),IF(AND(YEAR(OctSun1+14)=CalendarYear,MONTH(OctSun1+14)=10),OctSun1+14,""))</f>
        <v>44842</v>
      </c>
      <c r="S42" s="5"/>
    </row>
    <row r="43" spans="1:21" ht="15.75" customHeight="1" x14ac:dyDescent="0.2">
      <c r="B43" s="48"/>
      <c r="C43" s="27">
        <f>IF(DAY(SepSun1)=1,IF(AND(YEAR(SepSun1+8)=CalendarYear,MONTH(SepSun1+8)=9),SepSun1+8,""),IF(AND(YEAR(SepSun1+15)=CalendarYear,MONTH(SepSun1+15)=9),SepSun1+15,""))</f>
        <v>44815</v>
      </c>
      <c r="D43" s="30">
        <f>IF(DAY(SepSun1)=1,IF(AND(YEAR(SepSun1+9)=CalendarYear,MONTH(SepSun1+9)=9),SepSun1+9,""),IF(AND(YEAR(SepSun1+16)=CalendarYear,MONTH(SepSun1+16)=9),SepSun1+16,""))</f>
        <v>44816</v>
      </c>
      <c r="E43" s="30">
        <f>IF(DAY(SepSun1)=1,IF(AND(YEAR(SepSun1+10)=CalendarYear,MONTH(SepSun1+10)=9),SepSun1+10,""),IF(AND(YEAR(SepSun1+17)=CalendarYear,MONTH(SepSun1+17)=9),SepSun1+17,""))</f>
        <v>44817</v>
      </c>
      <c r="F43" s="30">
        <f>IF(DAY(SepSun1)=1,IF(AND(YEAR(SepSun1+11)=CalendarYear,MONTH(SepSun1+11)=9),SepSun1+11,""),IF(AND(YEAR(SepSun1+18)=CalendarYear,MONTH(SepSun1+18)=9),SepSun1+18,""))</f>
        <v>44818</v>
      </c>
      <c r="G43" s="30">
        <f>IF(DAY(SepSun1)=1,IF(AND(YEAR(SepSun1+12)=CalendarYear,MONTH(SepSun1+12)=9),SepSun1+12,""),IF(AND(YEAR(SepSun1+19)=CalendarYear,MONTH(SepSun1+19)=9),SepSun1+19,""))</f>
        <v>44819</v>
      </c>
      <c r="H43" s="30">
        <f>IF(DAY(SepSun1)=1,IF(AND(YEAR(SepSun1+13)=CalendarYear,MONTH(SepSun1+13)=9),SepSun1+13,""),IF(AND(YEAR(SepSun1+20)=CalendarYear,MONTH(SepSun1+20)=9),SepSun1+20,""))</f>
        <v>44820</v>
      </c>
      <c r="I43" s="35">
        <f>IF(DAY(SepSun1)=1,IF(AND(YEAR(SepSun1+14)=CalendarYear,MONTH(SepSun1+14)=9),SepSun1+14,""),IF(AND(YEAR(SepSun1+21)=CalendarYear,MONTH(SepSun1+21)=9),SepSun1+21,""))</f>
        <v>44821</v>
      </c>
      <c r="J43" s="48"/>
      <c r="K43" s="27">
        <f>IF(DAY(OctSun1)=1,IF(AND(YEAR(OctSun1+8)=CalendarYear,MONTH(OctSun1+8)=10),OctSun1+8,""),IF(AND(YEAR(OctSun1+15)=CalendarYear,MONTH(OctSun1+15)=10),OctSun1+15,""))</f>
        <v>44843</v>
      </c>
      <c r="L43" s="30">
        <f>IF(DAY(OctSun1)=1,IF(AND(YEAR(OctSun1+9)=CalendarYear,MONTH(OctSun1+9)=10),OctSun1+9,""),IF(AND(YEAR(OctSun1+16)=CalendarYear,MONTH(OctSun1+16)=10),OctSun1+16,""))</f>
        <v>44844</v>
      </c>
      <c r="M43" s="30">
        <f>IF(DAY(OctSun1)=1,IF(AND(YEAR(OctSun1+10)=CalendarYear,MONTH(OctSun1+10)=10),OctSun1+10,""),IF(AND(YEAR(OctSun1+17)=CalendarYear,MONTH(OctSun1+17)=10),OctSun1+17,""))</f>
        <v>44845</v>
      </c>
      <c r="N43" s="30">
        <f>IF(DAY(OctSun1)=1,IF(AND(YEAR(OctSun1+11)=CalendarYear,MONTH(OctSun1+11)=10),OctSun1+11,""),IF(AND(YEAR(OctSun1+18)=CalendarYear,MONTH(OctSun1+18)=10),OctSun1+18,""))</f>
        <v>44846</v>
      </c>
      <c r="O43" s="30">
        <f>IF(DAY(OctSun1)=1,IF(AND(YEAR(OctSun1+12)=CalendarYear,MONTH(OctSun1+12)=10),OctSun1+12,""),IF(AND(YEAR(OctSun1+19)=CalendarYear,MONTH(OctSun1+19)=10),OctSun1+19,""))</f>
        <v>44847</v>
      </c>
      <c r="P43" s="30">
        <f>IF(DAY(OctSun1)=1,IF(AND(YEAR(OctSun1+13)=CalendarYear,MONTH(OctSun1+13)=10),OctSun1+13,""),IF(AND(YEAR(OctSun1+20)=CalendarYear,MONTH(OctSun1+20)=10),OctSun1+20,""))</f>
        <v>44848</v>
      </c>
      <c r="Q43" s="35">
        <f>IF(DAY(OctSun1)=1,IF(AND(YEAR(OctSun1+14)=CalendarYear,MONTH(OctSun1+14)=10),OctSun1+14,""),IF(AND(YEAR(OctSun1+21)=CalendarYear,MONTH(OctSun1+21)=10),OctSun1+21,""))</f>
        <v>44849</v>
      </c>
      <c r="S43" s="5"/>
      <c r="U43" s="59"/>
    </row>
    <row r="44" spans="1:21" ht="15.75" customHeight="1" x14ac:dyDescent="0.2">
      <c r="A44" s="24" t="s">
        <v>13</v>
      </c>
      <c r="B44" s="48"/>
      <c r="C44" s="27">
        <f>IF(DAY(SepSun1)=1,IF(AND(YEAR(SepSun1+15)=CalendarYear,MONTH(SepSun1+15)=9),SepSun1+15,""),IF(AND(YEAR(SepSun1+22)=CalendarYear,MONTH(SepSun1+22)=9),SepSun1+22,""))</f>
        <v>44822</v>
      </c>
      <c r="D44" s="29">
        <f>IF(DAY(SepSun1)=1,IF(AND(YEAR(SepSun1+16)=CalendarYear,MONTH(SepSun1+16)=9),SepSun1+16,""),IF(AND(YEAR(SepSun1+23)=CalendarYear,MONTH(SepSun1+23)=9),SepSun1+23,""))</f>
        <v>44823</v>
      </c>
      <c r="E44" s="29">
        <f>IF(DAY(SepSun1)=1,IF(AND(YEAR(SepSun1+17)=CalendarYear,MONTH(SepSun1+17)=9),SepSun1+17,""),IF(AND(YEAR(SepSun1+24)=CalendarYear,MONTH(SepSun1+24)=9),SepSun1+24,""))</f>
        <v>44824</v>
      </c>
      <c r="F44" s="29">
        <f>IF(DAY(SepSun1)=1,IF(AND(YEAR(SepSun1+18)=CalendarYear,MONTH(SepSun1+18)=9),SepSun1+18,""),IF(AND(YEAR(SepSun1+25)=CalendarYear,MONTH(SepSun1+25)=9),SepSun1+25,""))</f>
        <v>44825</v>
      </c>
      <c r="G44" s="29">
        <f>IF(DAY(SepSun1)=1,IF(AND(YEAR(SepSun1+19)=CalendarYear,MONTH(SepSun1+19)=9),SepSun1+19,""),IF(AND(YEAR(SepSun1+26)=CalendarYear,MONTH(SepSun1+26)=9),SepSun1+26,""))</f>
        <v>44826</v>
      </c>
      <c r="H44" s="29">
        <f>IF(DAY(SepSun1)=1,IF(AND(YEAR(SepSun1+20)=CalendarYear,MONTH(SepSun1+20)=9),SepSun1+20,""),IF(AND(YEAR(SepSun1+27)=CalendarYear,MONTH(SepSun1+27)=9),SepSun1+27,""))</f>
        <v>44827</v>
      </c>
      <c r="I44" s="35">
        <f>IF(DAY(SepSun1)=1,IF(AND(YEAR(SepSun1+21)=CalendarYear,MONTH(SepSun1+21)=9),SepSun1+21,""),IF(AND(YEAR(SepSun1+28)=CalendarYear,MONTH(SepSun1+28)=9),SepSun1+28,""))</f>
        <v>44828</v>
      </c>
      <c r="J44" s="48"/>
      <c r="K44" s="27">
        <f>IF(DAY(OctSun1)=1,IF(AND(YEAR(OctSun1+15)=CalendarYear,MONTH(OctSun1+15)=10),OctSun1+15,""),IF(AND(YEAR(OctSun1+22)=CalendarYear,MONTH(OctSun1+22)=10),OctSun1+22,""))</f>
        <v>44850</v>
      </c>
      <c r="L44" s="29">
        <f>IF(DAY(OctSun1)=1,IF(AND(YEAR(OctSun1+16)=CalendarYear,MONTH(OctSun1+16)=10),OctSun1+16,""),IF(AND(YEAR(OctSun1+23)=CalendarYear,MONTH(OctSun1+23)=10),OctSun1+23,""))</f>
        <v>44851</v>
      </c>
      <c r="M44" s="29">
        <f>IF(DAY(OctSun1)=1,IF(AND(YEAR(OctSun1+17)=CalendarYear,MONTH(OctSun1+17)=10),OctSun1+17,""),IF(AND(YEAR(OctSun1+24)=CalendarYear,MONTH(OctSun1+24)=10),OctSun1+24,""))</f>
        <v>44852</v>
      </c>
      <c r="N44" s="29">
        <f>IF(DAY(OctSun1)=1,IF(AND(YEAR(OctSun1+18)=CalendarYear,MONTH(OctSun1+18)=10),OctSun1+18,""),IF(AND(YEAR(OctSun1+25)=CalendarYear,MONTH(OctSun1+25)=10),OctSun1+25,""))</f>
        <v>44853</v>
      </c>
      <c r="O44" s="29">
        <f>IF(DAY(OctSun1)=1,IF(AND(YEAR(OctSun1+19)=CalendarYear,MONTH(OctSun1+19)=10),OctSun1+19,""),IF(AND(YEAR(OctSun1+26)=CalendarYear,MONTH(OctSun1+26)=10),OctSun1+26,""))</f>
        <v>44854</v>
      </c>
      <c r="P44" s="29">
        <f>IF(DAY(OctSun1)=1,IF(AND(YEAR(OctSun1+20)=CalendarYear,MONTH(OctSun1+20)=10),OctSun1+20,""),IF(AND(YEAR(OctSun1+27)=CalendarYear,MONTH(OctSun1+27)=10),OctSun1+27,""))</f>
        <v>44855</v>
      </c>
      <c r="Q44" s="35">
        <f>IF(DAY(OctSun1)=1,IF(AND(YEAR(OctSun1+21)=CalendarYear,MONTH(OctSun1+21)=10),OctSun1+21,""),IF(AND(YEAR(OctSun1+28)=CalendarYear,MONTH(OctSun1+28)=10),OctSun1+28,""))</f>
        <v>44856</v>
      </c>
      <c r="S44" s="5"/>
      <c r="U44" s="58"/>
    </row>
    <row r="45" spans="1:21" ht="15.75" customHeight="1" x14ac:dyDescent="0.2">
      <c r="A45" s="24" t="s">
        <v>14</v>
      </c>
      <c r="B45" s="48"/>
      <c r="C45" s="27">
        <f>IF(DAY(SepSun1)=1,IF(AND(YEAR(SepSun1+22)=CalendarYear,MONTH(SepSun1+22)=9),SepSun1+22,""),IF(AND(YEAR(SepSun1+29)=CalendarYear,MONTH(SepSun1+29)=9),SepSun1+29,""))</f>
        <v>44829</v>
      </c>
      <c r="D45" s="30">
        <f>IF(DAY(SepSun1)=1,IF(AND(YEAR(SepSun1+23)=CalendarYear,MONTH(SepSun1+23)=9),SepSun1+23,""),IF(AND(YEAR(SepSun1+30)=CalendarYear,MONTH(SepSun1+30)=9),SepSun1+30,""))</f>
        <v>44830</v>
      </c>
      <c r="E45" s="30">
        <f>IF(DAY(SepSun1)=1,IF(AND(YEAR(SepSun1+24)=CalendarYear,MONTH(SepSun1+24)=9),SepSun1+24,""),IF(AND(YEAR(SepSun1+31)=CalendarYear,MONTH(SepSun1+31)=9),SepSun1+31,""))</f>
        <v>44831</v>
      </c>
      <c r="F45" s="30">
        <f>IF(DAY(SepSun1)=1,IF(AND(YEAR(SepSun1+25)=CalendarYear,MONTH(SepSun1+25)=9),SepSun1+25,""),IF(AND(YEAR(SepSun1+32)=CalendarYear,MONTH(SepSun1+32)=9),SepSun1+32,""))</f>
        <v>44832</v>
      </c>
      <c r="G45" s="30">
        <f>IF(DAY(SepSun1)=1,IF(AND(YEAR(SepSun1+26)=CalendarYear,MONTH(SepSun1+26)=9),SepSun1+26,""),IF(AND(YEAR(SepSun1+33)=CalendarYear,MONTH(SepSun1+33)=9),SepSun1+33,""))</f>
        <v>44833</v>
      </c>
      <c r="H45" s="4">
        <f>IF(DAY(SepSun1)=1,IF(AND(YEAR(SepSun1+27)=CalendarYear,MONTH(SepSun1+27)=9),SepSun1+27,""),IF(AND(YEAR(SepSun1+34)=CalendarYear,MONTH(SepSun1+34)=9),SepSun1+34,""))</f>
        <v>44834</v>
      </c>
      <c r="I45" s="35" t="str">
        <f>IF(DAY(SepSun1)=1,IF(AND(YEAR(SepSun1+28)=CalendarYear,MONTH(SepSun1+28)=9),SepSun1+28,""),IF(AND(YEAR(SepSun1+35)=CalendarYear,MONTH(SepSun1+35)=9),SepSun1+35,""))</f>
        <v/>
      </c>
      <c r="J45" s="48"/>
      <c r="K45" s="27">
        <f>IF(DAY(OctSun1)=1,IF(AND(YEAR(OctSun1+22)=CalendarYear,MONTH(OctSun1+22)=10),OctSun1+22,""),IF(AND(YEAR(OctSun1+29)=CalendarYear,MONTH(OctSun1+29)=10),OctSun1+29,""))</f>
        <v>44857</v>
      </c>
      <c r="L45" s="30">
        <f>IF(DAY(OctSun1)=1,IF(AND(YEAR(OctSun1+23)=CalendarYear,MONTH(OctSun1+23)=10),OctSun1+23,""),IF(AND(YEAR(OctSun1+30)=CalendarYear,MONTH(OctSun1+30)=10),OctSun1+30,""))</f>
        <v>44858</v>
      </c>
      <c r="M45" s="30">
        <f>IF(DAY(OctSun1)=1,IF(AND(YEAR(OctSun1+24)=CalendarYear,MONTH(OctSun1+24)=10),OctSun1+24,""),IF(AND(YEAR(OctSun1+31)=CalendarYear,MONTH(OctSun1+31)=10),OctSun1+31,""))</f>
        <v>44859</v>
      </c>
      <c r="N45" s="30">
        <f>IF(DAY(OctSun1)=1,IF(AND(YEAR(OctSun1+25)=CalendarYear,MONTH(OctSun1+25)=10),OctSun1+25,""),IF(AND(YEAR(OctSun1+32)=CalendarYear,MONTH(OctSun1+32)=10),OctSun1+32,""))</f>
        <v>44860</v>
      </c>
      <c r="O45" s="30">
        <f>IF(DAY(OctSun1)=1,IF(AND(YEAR(OctSun1+26)=CalendarYear,MONTH(OctSun1+26)=10),OctSun1+26,""),IF(AND(YEAR(OctSun1+33)=CalendarYear,MONTH(OctSun1+33)=10),OctSun1+33,""))</f>
        <v>44861</v>
      </c>
      <c r="P45" s="30">
        <f>IF(DAY(OctSun1)=1,IF(AND(YEAR(OctSun1+27)=CalendarYear,MONTH(OctSun1+27)=10),OctSun1+27,""),IF(AND(YEAR(OctSun1+34)=CalendarYear,MONTH(OctSun1+34)=10),OctSun1+34,""))</f>
        <v>44862</v>
      </c>
      <c r="Q45" s="35">
        <f>IF(DAY(OctSun1)=1,IF(AND(YEAR(OctSun1+28)=CalendarYear,MONTH(OctSun1+28)=10),OctSun1+28,""),IF(AND(YEAR(OctSun1+35)=CalendarYear,MONTH(OctSun1+35)=10),OctSun1+35,""))</f>
        <v>44863</v>
      </c>
      <c r="S45" s="5"/>
      <c r="U45" s="16"/>
    </row>
    <row r="46" spans="1:21" ht="15.75" customHeight="1" x14ac:dyDescent="0.2">
      <c r="A46" s="24"/>
      <c r="B46" s="49"/>
      <c r="C46" s="37" t="str">
        <f>IF(DAY(SepSun1)=1,IF(AND(YEAR(SepSun1+29)=CalendarYear,MONTH(SepSun1+29)=9),SepSun1+29,""),IF(AND(YEAR(SepSun1+36)=CalendarYear,MONTH(SepSun1+36)=9),SepSun1+36,""))</f>
        <v/>
      </c>
      <c r="D46" s="37" t="str">
        <f>IF(DAY(SepSun1)=1,IF(AND(YEAR(SepSun1+30)=CalendarYear,MONTH(SepSun1+30)=9),SepSun1+30,""),IF(AND(YEAR(SepSun1+37)=CalendarYear,MONTH(SepSun1+37)=9),SepSun1+37,""))</f>
        <v/>
      </c>
      <c r="E46" s="37" t="str">
        <f>IF(DAY(SepSun1)=1,IF(AND(YEAR(SepSun1+31)=CalendarYear,MONTH(SepSun1+31)=9),SepSun1+31,""),IF(AND(YEAR(SepSun1+38)=CalendarYear,MONTH(SepSun1+38)=9),SepSun1+38,""))</f>
        <v/>
      </c>
      <c r="F46" s="37" t="str">
        <f>IF(DAY(SepSun1)=1,IF(AND(YEAR(SepSun1+32)=CalendarYear,MONTH(SepSun1+32)=9),SepSun1+32,""),IF(AND(YEAR(SepSun1+39)=CalendarYear,MONTH(SepSun1+39)=9),SepSun1+39,""))</f>
        <v/>
      </c>
      <c r="G46" s="37" t="str">
        <f>IF(DAY(SepSun1)=1,IF(AND(YEAR(SepSun1+33)=CalendarYear,MONTH(SepSun1+33)=9),SepSun1+33,""),IF(AND(YEAR(SepSun1+40)=CalendarYear,MONTH(SepSun1+40)=9),SepSun1+40,""))</f>
        <v/>
      </c>
      <c r="H46" s="37" t="str">
        <f>IF(DAY(SepSun1)=1,IF(AND(YEAR(SepSun1+34)=CalendarYear,MONTH(SepSun1+34)=9),SepSun1+34,""),IF(AND(YEAR(SepSun1+41)=CalendarYear,MONTH(SepSun1+41)=9),SepSun1+41,""))</f>
        <v/>
      </c>
      <c r="I46" s="38" t="str">
        <f>IF(DAY(SepSun1)=1,IF(AND(YEAR(SepSun1+35)=CalendarYear,MONTH(SepSun1+35)=9),SepSun1+35,""),IF(AND(YEAR(SepSun1+42)=CalendarYear,MONTH(SepSun1+42)=9),SepSun1+42,""))</f>
        <v/>
      </c>
      <c r="J46" s="49"/>
      <c r="K46" s="37">
        <f>IF(DAY(OctSun1)=1,IF(AND(YEAR(OctSun1+29)=CalendarYear,MONTH(OctSun1+29)=10),OctSun1+29,""),IF(AND(YEAR(OctSun1+36)=CalendarYear,MONTH(OctSun1+36)=10),OctSun1+36,""))</f>
        <v>44864</v>
      </c>
      <c r="L46" s="37">
        <f>IF(DAY(OctSun1)=1,IF(AND(YEAR(OctSun1+30)=CalendarYear,MONTH(OctSun1+30)=10),OctSun1+30,""),IF(AND(YEAR(OctSun1+37)=CalendarYear,MONTH(OctSun1+37)=10),OctSun1+37,""))</f>
        <v>44865</v>
      </c>
      <c r="M46" s="37" t="str">
        <f>IF(DAY(OctSun1)=1,IF(AND(YEAR(OctSun1+31)=CalendarYear,MONTH(OctSun1+31)=10),OctSun1+31,""),IF(AND(YEAR(OctSun1+38)=CalendarYear,MONTH(OctSun1+38)=10),OctSun1+38,""))</f>
        <v/>
      </c>
      <c r="N46" s="37" t="str">
        <f>IF(DAY(OctSun1)=1,IF(AND(YEAR(OctSun1+32)=CalendarYear,MONTH(OctSun1+32)=10),OctSun1+32,""),IF(AND(YEAR(OctSun1+39)=CalendarYear,MONTH(OctSun1+39)=10),OctSun1+39,""))</f>
        <v/>
      </c>
      <c r="O46" s="37" t="str">
        <f>IF(DAY(OctSun1)=1,IF(AND(YEAR(OctSun1+33)=CalendarYear,MONTH(OctSun1+33)=10),OctSun1+33,""),IF(AND(YEAR(OctSun1+40)=CalendarYear,MONTH(OctSun1+40)=10),OctSun1+40,""))</f>
        <v/>
      </c>
      <c r="P46" s="37" t="str">
        <f>IF(DAY(OctSun1)=1,IF(AND(YEAR(OctSun1+34)=CalendarYear,MONTH(OctSun1+34)=10),OctSun1+34,""),IF(AND(YEAR(OctSun1+41)=CalendarYear,MONTH(OctSun1+41)=10),OctSun1+41,""))</f>
        <v/>
      </c>
      <c r="Q46" s="38" t="str">
        <f>IF(DAY(OctSun1)=1,IF(AND(YEAR(OctSun1+35)=CalendarYear,MONTH(OctSun1+35)=10),OctSun1+35,""),IF(AND(YEAR(OctSun1+42)=CalendarYear,MONTH(OctSun1+42)=10),OctSun1+42,""))</f>
        <v/>
      </c>
      <c r="S46" s="5"/>
      <c r="U46" s="16"/>
    </row>
    <row r="47" spans="1:21" ht="15.75" customHeight="1" x14ac:dyDescent="0.2">
      <c r="A47" s="24" t="s">
        <v>22</v>
      </c>
      <c r="C47" s="2"/>
      <c r="D47" s="2"/>
      <c r="E47" s="2"/>
      <c r="F47" s="2"/>
      <c r="G47" s="2"/>
      <c r="H47" s="2"/>
      <c r="I47" s="2"/>
      <c r="S47" s="5"/>
      <c r="U47" s="16"/>
    </row>
    <row r="48" spans="1:21" ht="15.75" customHeight="1" x14ac:dyDescent="0.2">
      <c r="A48" s="24" t="s">
        <v>15</v>
      </c>
      <c r="B48" s="43"/>
      <c r="C48" s="170" t="s">
        <v>36</v>
      </c>
      <c r="D48" s="170"/>
      <c r="E48" s="170"/>
      <c r="F48" s="170"/>
      <c r="G48" s="170"/>
      <c r="H48" s="170"/>
      <c r="I48" s="171"/>
      <c r="J48" s="51"/>
      <c r="K48" s="170" t="s">
        <v>37</v>
      </c>
      <c r="L48" s="170"/>
      <c r="M48" s="170"/>
      <c r="N48" s="170"/>
      <c r="O48" s="170"/>
      <c r="P48" s="170"/>
      <c r="Q48" s="171"/>
      <c r="S48" s="5"/>
      <c r="U48" s="16"/>
    </row>
    <row r="49" spans="1:21" ht="15.75" customHeight="1" x14ac:dyDescent="0.2">
      <c r="A49" s="24" t="s">
        <v>23</v>
      </c>
      <c r="B49" s="48"/>
      <c r="C49" s="28" t="s">
        <v>0</v>
      </c>
      <c r="D49" s="17" t="s">
        <v>51</v>
      </c>
      <c r="E49" s="17" t="s">
        <v>52</v>
      </c>
      <c r="F49" s="17" t="s">
        <v>53</v>
      </c>
      <c r="G49" s="17" t="s">
        <v>54</v>
      </c>
      <c r="H49" s="17" t="s">
        <v>55</v>
      </c>
      <c r="I49" s="34" t="s">
        <v>56</v>
      </c>
      <c r="J49" s="52"/>
      <c r="K49" s="28" t="s">
        <v>0</v>
      </c>
      <c r="L49" s="17" t="s">
        <v>51</v>
      </c>
      <c r="M49" s="17" t="s">
        <v>52</v>
      </c>
      <c r="N49" s="17" t="s">
        <v>53</v>
      </c>
      <c r="O49" s="17" t="s">
        <v>54</v>
      </c>
      <c r="P49" s="17" t="s">
        <v>55</v>
      </c>
      <c r="Q49" s="34" t="s">
        <v>56</v>
      </c>
      <c r="S49" s="5"/>
      <c r="U49" s="16"/>
    </row>
    <row r="50" spans="1:21" ht="15.75" customHeight="1" x14ac:dyDescent="0.2">
      <c r="A50" s="24"/>
      <c r="B50" s="48"/>
      <c r="C50" s="27" t="str">
        <f>IF(DAY(NovSun1)=1,"",IF(AND(YEAR(NovSun1+1)=CalendarYear,MONTH(NovSun1+1)=11),NovSun1+1,""))</f>
        <v/>
      </c>
      <c r="D50" s="29" t="str">
        <f>IF(DAY(NovSun1)=1,"",IF(AND(YEAR(NovSun1+2)=CalendarYear,MONTH(NovSun1+2)=11),NovSun1+2,""))</f>
        <v/>
      </c>
      <c r="E50" s="29">
        <f>IF(DAY(NovSun1)=1,"",IF(AND(YEAR(NovSun1+3)=CalendarYear,MONTH(NovSun1+3)=11),NovSun1+3,""))</f>
        <v>44866</v>
      </c>
      <c r="F50" s="29">
        <f>IF(DAY(NovSun1)=1,"",IF(AND(YEAR(NovSun1+4)=CalendarYear,MONTH(NovSun1+4)=11),NovSun1+4,""))</f>
        <v>44867</v>
      </c>
      <c r="G50" s="29">
        <f>IF(DAY(NovSun1)=1,"",IF(AND(YEAR(NovSun1+5)=CalendarYear,MONTH(NovSun1+5)=11),NovSun1+5,""))</f>
        <v>44868</v>
      </c>
      <c r="H50" s="29">
        <f>IF(DAY(NovSun1)=1,"",IF(AND(YEAR(NovSun1+6)=CalendarYear,MONTH(NovSun1+6)=11),NovSun1+6,""))</f>
        <v>44869</v>
      </c>
      <c r="I50" s="35">
        <f>IF(DAY(NovSun1)=1,IF(AND(YEAR(NovSun1)=CalendarYear,MONTH(NovSun1)=11),NovSun1,""),IF(AND(YEAR(NovSun1+7)=CalendarYear,MONTH(NovSun1+7)=11),NovSun1+7,""))</f>
        <v>44870</v>
      </c>
      <c r="J50" s="53"/>
      <c r="K50" s="27" t="str">
        <f>IF(DAY(DecSun1)=1,"",IF(AND(YEAR(DecSun1+1)=CalendarYear,MONTH(DecSun1+1)=12),DecSun1+1,""))</f>
        <v/>
      </c>
      <c r="L50" s="4" t="str">
        <f>IF(DAY(DecSun1)=1,"",IF(AND(YEAR(DecSun1+2)=CalendarYear,MONTH(DecSun1+2)=12),DecSun1+2,""))</f>
        <v/>
      </c>
      <c r="M50" s="4" t="str">
        <f>IF(DAY(DecSun1)=1,"",IF(AND(YEAR(DecSun1+3)=CalendarYear,MONTH(DecSun1+3)=12),DecSun1+3,""))</f>
        <v/>
      </c>
      <c r="N50" s="29" t="str">
        <f>IF(DAY(DecSun1)=1,"",IF(AND(YEAR(DecSun1+4)=CalendarYear,MONTH(DecSun1+4)=12),DecSun1+4,""))</f>
        <v/>
      </c>
      <c r="O50" s="29">
        <f>IF(DAY(DecSun1)=1,"",IF(AND(YEAR(DecSun1+5)=CalendarYear,MONTH(DecSun1+5)=12),DecSun1+5,""))</f>
        <v>44896</v>
      </c>
      <c r="P50" s="29">
        <f>IF(DAY(DecSun1)=1,"",IF(AND(YEAR(DecSun1+6)=CalendarYear,MONTH(DecSun1+6)=12),DecSun1+6,""))</f>
        <v>44897</v>
      </c>
      <c r="Q50" s="35">
        <f>IF(DAY(DecSun1)=1,IF(AND(YEAR(DecSun1)=CalendarYear,MONTH(DecSun1)=12),DecSun1,""),IF(AND(YEAR(DecSun1+7)=CalendarYear,MONTH(DecSun1+7)=12),DecSun1+7,""))</f>
        <v>44898</v>
      </c>
      <c r="S50" s="5"/>
      <c r="U50" s="9"/>
    </row>
    <row r="51" spans="1:21" ht="15.75" customHeight="1" x14ac:dyDescent="0.2">
      <c r="A51" s="24" t="s">
        <v>24</v>
      </c>
      <c r="B51" s="48"/>
      <c r="C51" s="27">
        <f>IF(DAY(NovSun1)=1,IF(AND(YEAR(NovSun1+1)=CalendarYear,MONTH(NovSun1+1)=11),NovSun1+1,""),IF(AND(YEAR(NovSun1+8)=CalendarYear,MONTH(NovSun1+8)=11),NovSun1+8,""))</f>
        <v>44871</v>
      </c>
      <c r="D51" s="30">
        <f>IF(DAY(NovSun1)=1,IF(AND(YEAR(NovSun1+2)=CalendarYear,MONTH(NovSun1+2)=11),NovSun1+2,""),IF(AND(YEAR(NovSun1+9)=CalendarYear,MONTH(NovSun1+9)=11),NovSun1+9,""))</f>
        <v>44872</v>
      </c>
      <c r="E51" s="30">
        <f>IF(DAY(NovSun1)=1,IF(AND(YEAR(NovSun1+3)=CalendarYear,MONTH(NovSun1+3)=11),NovSun1+3,""),IF(AND(YEAR(NovSun1+10)=CalendarYear,MONTH(NovSun1+10)=11),NovSun1+10,""))</f>
        <v>44873</v>
      </c>
      <c r="F51" s="30">
        <f>IF(DAY(NovSun1)=1,IF(AND(YEAR(NovSun1+4)=CalendarYear,MONTH(NovSun1+4)=11),NovSun1+4,""),IF(AND(YEAR(NovSun1+11)=CalendarYear,MONTH(NovSun1+11)=11),NovSun1+11,""))</f>
        <v>44874</v>
      </c>
      <c r="G51" s="30">
        <f>IF(DAY(NovSun1)=1,IF(AND(YEAR(NovSun1+5)=CalendarYear,MONTH(NovSun1+5)=11),NovSun1+5,""),IF(AND(YEAR(NovSun1+12)=CalendarYear,MONTH(NovSun1+12)=11),NovSun1+12,""))</f>
        <v>44875</v>
      </c>
      <c r="H51" s="30">
        <f>IF(DAY(NovSun1)=1,IF(AND(YEAR(NovSun1+6)=CalendarYear,MONTH(NovSun1+6)=11),NovSun1+6,""),IF(AND(YEAR(NovSun1+13)=CalendarYear,MONTH(NovSun1+13)=11),NovSun1+13,""))</f>
        <v>44876</v>
      </c>
      <c r="I51" s="35">
        <f>IF(DAY(NovSun1)=1,IF(AND(YEAR(NovSun1+7)=CalendarYear,MONTH(NovSun1+7)=11),NovSun1+7,""),IF(AND(YEAR(NovSun1+14)=CalendarYear,MONTH(NovSun1+14)=11),NovSun1+14,""))</f>
        <v>44877</v>
      </c>
      <c r="J51" s="53"/>
      <c r="K51" s="27">
        <f>IF(DAY(DecSun1)=1,IF(AND(YEAR(DecSun1+1)=CalendarYear,MONTH(DecSun1+1)=12),DecSun1+1,""),IF(AND(YEAR(DecSun1+8)=CalendarYear,MONTH(DecSun1+8)=12),DecSun1+8,""))</f>
        <v>44899</v>
      </c>
      <c r="L51" s="30">
        <f>IF(DAY(DecSun1)=1,IF(AND(YEAR(DecSun1+2)=CalendarYear,MONTH(DecSun1+2)=12),DecSun1+2,""),IF(AND(YEAR(DecSun1+9)=CalendarYear,MONTH(DecSun1+9)=12),DecSun1+9,""))</f>
        <v>44900</v>
      </c>
      <c r="M51" s="30">
        <f>IF(DAY(DecSun1)=1,IF(AND(YEAR(DecSun1+3)=CalendarYear,MONTH(DecSun1+3)=12),DecSun1+3,""),IF(AND(YEAR(DecSun1+10)=CalendarYear,MONTH(DecSun1+10)=12),DecSun1+10,""))</f>
        <v>44901</v>
      </c>
      <c r="N51" s="30">
        <f>IF(DAY(DecSun1)=1,IF(AND(YEAR(DecSun1+4)=CalendarYear,MONTH(DecSun1+4)=12),DecSun1+4,""),IF(AND(YEAR(DecSun1+11)=CalendarYear,MONTH(DecSun1+11)=12),DecSun1+11,""))</f>
        <v>44902</v>
      </c>
      <c r="O51" s="30">
        <f>IF(DAY(DecSun1)=1,IF(AND(YEAR(DecSun1+5)=CalendarYear,MONTH(DecSun1+5)=12),DecSun1+5,""),IF(AND(YEAR(DecSun1+12)=CalendarYear,MONTH(DecSun1+12)=12),DecSun1+12,""))</f>
        <v>44903</v>
      </c>
      <c r="P51" s="30">
        <f>IF(DAY(DecSun1)=1,IF(AND(YEAR(DecSun1+6)=CalendarYear,MONTH(DecSun1+6)=12),DecSun1+6,""),IF(AND(YEAR(DecSun1+13)=CalendarYear,MONTH(DecSun1+13)=12),DecSun1+13,""))</f>
        <v>44904</v>
      </c>
      <c r="Q51" s="35">
        <f>IF(DAY(DecSun1)=1,IF(AND(YEAR(DecSun1+7)=CalendarYear,MONTH(DecSun1+7)=12),DecSun1+7,""),IF(AND(YEAR(DecSun1+14)=CalendarYear,MONTH(DecSun1+14)=12),DecSun1+14,""))</f>
        <v>44905</v>
      </c>
      <c r="S51" s="5"/>
      <c r="U51" s="174"/>
    </row>
    <row r="52" spans="1:21" ht="15.75" customHeight="1" x14ac:dyDescent="0.2">
      <c r="B52" s="48"/>
      <c r="C52" s="27">
        <f>IF(DAY(NovSun1)=1,IF(AND(YEAR(NovSun1+8)=CalendarYear,MONTH(NovSun1+8)=11),NovSun1+8,""),IF(AND(YEAR(NovSun1+15)=CalendarYear,MONTH(NovSun1+15)=11),NovSun1+15,""))</f>
        <v>44878</v>
      </c>
      <c r="D52" s="29">
        <f>IF(DAY(NovSun1)=1,IF(AND(YEAR(NovSun1+9)=CalendarYear,MONTH(NovSun1+9)=11),NovSun1+9,""),IF(AND(YEAR(NovSun1+16)=CalendarYear,MONTH(NovSun1+16)=11),NovSun1+16,""))</f>
        <v>44879</v>
      </c>
      <c r="E52" s="29">
        <f>IF(DAY(NovSun1)=1,IF(AND(YEAR(NovSun1+10)=CalendarYear,MONTH(NovSun1+10)=11),NovSun1+10,""),IF(AND(YEAR(NovSun1+17)=CalendarYear,MONTH(NovSun1+17)=11),NovSun1+17,""))</f>
        <v>44880</v>
      </c>
      <c r="F52" s="29">
        <f>IF(DAY(NovSun1)=1,IF(AND(YEAR(NovSun1+11)=CalendarYear,MONTH(NovSun1+11)=11),NovSun1+11,""),IF(AND(YEAR(NovSun1+18)=CalendarYear,MONTH(NovSun1+18)=11),NovSun1+18,""))</f>
        <v>44881</v>
      </c>
      <c r="G52" s="29">
        <f>IF(DAY(NovSun1)=1,IF(AND(YEAR(NovSun1+12)=CalendarYear,MONTH(NovSun1+12)=11),NovSun1+12,""),IF(AND(YEAR(NovSun1+19)=CalendarYear,MONTH(NovSun1+19)=11),NovSun1+19,""))</f>
        <v>44882</v>
      </c>
      <c r="H52" s="29">
        <f>IF(DAY(NovSun1)=1,IF(AND(YEAR(NovSun1+13)=CalendarYear,MONTH(NovSun1+13)=11),NovSun1+13,""),IF(AND(YEAR(NovSun1+20)=CalendarYear,MONTH(NovSun1+20)=11),NovSun1+20,""))</f>
        <v>44883</v>
      </c>
      <c r="I52" s="35">
        <f>IF(DAY(NovSun1)=1,IF(AND(YEAR(NovSun1+14)=CalendarYear,MONTH(NovSun1+14)=11),NovSun1+14,""),IF(AND(YEAR(NovSun1+21)=CalendarYear,MONTH(NovSun1+21)=11),NovSun1+21,""))</f>
        <v>44884</v>
      </c>
      <c r="J52" s="53"/>
      <c r="K52" s="27">
        <f>IF(DAY(DecSun1)=1,IF(AND(YEAR(DecSun1+8)=CalendarYear,MONTH(DecSun1+8)=12),DecSun1+8,""),IF(AND(YEAR(DecSun1+15)=CalendarYear,MONTH(DecSun1+15)=12),DecSun1+15,""))</f>
        <v>44906</v>
      </c>
      <c r="L52" s="29">
        <f>IF(DAY(DecSun1)=1,IF(AND(YEAR(DecSun1+9)=CalendarYear,MONTH(DecSun1+9)=12),DecSun1+9,""),IF(AND(YEAR(DecSun1+16)=CalendarYear,MONTH(DecSun1+16)=12),DecSun1+16,""))</f>
        <v>44907</v>
      </c>
      <c r="M52" s="29">
        <f>IF(DAY(DecSun1)=1,IF(AND(YEAR(DecSun1+10)=CalendarYear,MONTH(DecSun1+10)=12),DecSun1+10,""),IF(AND(YEAR(DecSun1+17)=CalendarYear,MONTH(DecSun1+17)=12),DecSun1+17,""))</f>
        <v>44908</v>
      </c>
      <c r="N52" s="29">
        <f>IF(DAY(DecSun1)=1,IF(AND(YEAR(DecSun1+11)=CalendarYear,MONTH(DecSun1+11)=12),DecSun1+11,""),IF(AND(YEAR(DecSun1+18)=CalendarYear,MONTH(DecSun1+18)=12),DecSun1+18,""))</f>
        <v>44909</v>
      </c>
      <c r="O52" s="29">
        <f>IF(DAY(DecSun1)=1,IF(AND(YEAR(DecSun1+12)=CalendarYear,MONTH(DecSun1+12)=12),DecSun1+12,""),IF(AND(YEAR(DecSun1+19)=CalendarYear,MONTH(DecSun1+19)=12),DecSun1+19,""))</f>
        <v>44910</v>
      </c>
      <c r="P52" s="29">
        <f>IF(DAY(DecSun1)=1,IF(AND(YEAR(DecSun1+13)=CalendarYear,MONTH(DecSun1+13)=12),DecSun1+13,""),IF(AND(YEAR(DecSun1+20)=CalendarYear,MONTH(DecSun1+20)=12),DecSun1+20,""))</f>
        <v>44911</v>
      </c>
      <c r="Q52" s="35">
        <f>IF(DAY(DecSun1)=1,IF(AND(YEAR(DecSun1+14)=CalendarYear,MONTH(DecSun1+14)=12),DecSun1+14,""),IF(AND(YEAR(DecSun1+21)=CalendarYear,MONTH(DecSun1+21)=12),DecSun1+21,""))</f>
        <v>44912</v>
      </c>
      <c r="S52" s="5"/>
      <c r="U52" s="174"/>
    </row>
    <row r="53" spans="1:21" ht="15.75" customHeight="1" x14ac:dyDescent="0.2">
      <c r="B53" s="48"/>
      <c r="C53" s="27">
        <f>IF(DAY(NovSun1)=1,IF(AND(YEAR(NovSun1+15)=CalendarYear,MONTH(NovSun1+15)=11),NovSun1+15,""),IF(AND(YEAR(NovSun1+22)=CalendarYear,MONTH(NovSun1+22)=11),NovSun1+22,""))</f>
        <v>44885</v>
      </c>
      <c r="D53" s="30">
        <f>IF(DAY(NovSun1)=1,IF(AND(YEAR(NovSun1+16)=CalendarYear,MONTH(NovSun1+16)=11),NovSun1+16,""),IF(AND(YEAR(NovSun1+23)=CalendarYear,MONTH(NovSun1+23)=11),NovSun1+23,""))</f>
        <v>44886</v>
      </c>
      <c r="E53" s="30">
        <f>IF(DAY(NovSun1)=1,IF(AND(YEAR(NovSun1+17)=CalendarYear,MONTH(NovSun1+17)=11),NovSun1+17,""),IF(AND(YEAR(NovSun1+24)=CalendarYear,MONTH(NovSun1+24)=11),NovSun1+24,""))</f>
        <v>44887</v>
      </c>
      <c r="F53" s="30">
        <f>IF(DAY(NovSun1)=1,IF(AND(YEAR(NovSun1+18)=CalendarYear,MONTH(NovSun1+18)=11),NovSun1+18,""),IF(AND(YEAR(NovSun1+25)=CalendarYear,MONTH(NovSun1+25)=11),NovSun1+25,""))</f>
        <v>44888</v>
      </c>
      <c r="G53" s="30">
        <f>IF(DAY(NovSun1)=1,IF(AND(YEAR(NovSun1+19)=CalendarYear,MONTH(NovSun1+19)=11),NovSun1+19,""),IF(AND(YEAR(NovSun1+26)=CalendarYear,MONTH(NovSun1+26)=11),NovSun1+26,""))</f>
        <v>44889</v>
      </c>
      <c r="H53" s="30">
        <f>IF(DAY(NovSun1)=1,IF(AND(YEAR(NovSun1+20)=CalendarYear,MONTH(NovSun1+20)=11),NovSun1+20,""),IF(AND(YEAR(NovSun1+27)=CalendarYear,MONTH(NovSun1+27)=11),NovSun1+27,""))</f>
        <v>44890</v>
      </c>
      <c r="I53" s="35">
        <f>IF(DAY(NovSun1)=1,IF(AND(YEAR(NovSun1+21)=CalendarYear,MONTH(NovSun1+21)=11),NovSun1+21,""),IF(AND(YEAR(NovSun1+28)=CalendarYear,MONTH(NovSun1+28)=11),NovSun1+28,""))</f>
        <v>44891</v>
      </c>
      <c r="J53" s="53"/>
      <c r="K53" s="27">
        <f>IF(DAY(DecSun1)=1,IF(AND(YEAR(DecSun1+15)=CalendarYear,MONTH(DecSun1+15)=12),DecSun1+15,""),IF(AND(YEAR(DecSun1+22)=CalendarYear,MONTH(DecSun1+22)=12),DecSun1+22,""))</f>
        <v>44913</v>
      </c>
      <c r="L53" s="30">
        <f>IF(DAY(DecSun1)=1,IF(AND(YEAR(DecSun1+16)=CalendarYear,MONTH(DecSun1+16)=12),DecSun1+16,""),IF(AND(YEAR(DecSun1+23)=CalendarYear,MONTH(DecSun1+23)=12),DecSun1+23,""))</f>
        <v>44914</v>
      </c>
      <c r="M53" s="30">
        <f>IF(DAY(DecSun1)=1,IF(AND(YEAR(DecSun1+17)=CalendarYear,MONTH(DecSun1+17)=12),DecSun1+17,""),IF(AND(YEAR(DecSun1+24)=CalendarYear,MONTH(DecSun1+24)=12),DecSun1+24,""))</f>
        <v>44915</v>
      </c>
      <c r="N53" s="30">
        <f>IF(DAY(DecSun1)=1,IF(AND(YEAR(DecSun1+18)=CalendarYear,MONTH(DecSun1+18)=12),DecSun1+18,""),IF(AND(YEAR(DecSun1+25)=CalendarYear,MONTH(DecSun1+25)=12),DecSun1+25,""))</f>
        <v>44916</v>
      </c>
      <c r="O53" s="30">
        <f>IF(DAY(DecSun1)=1,IF(AND(YEAR(DecSun1+19)=CalendarYear,MONTH(DecSun1+19)=12),DecSun1+19,""),IF(AND(YEAR(DecSun1+26)=CalendarYear,MONTH(DecSun1+26)=12),DecSun1+26,""))</f>
        <v>44917</v>
      </c>
      <c r="P53" s="103">
        <f>IF(DAY(DecSun1)=1,IF(AND(YEAR(DecSun1+20)=CalendarYear,MONTH(DecSun1+20)=12),DecSun1+20,""),IF(AND(YEAR(DecSun1+27)=CalendarYear,MONTH(DecSun1+27)=12),DecSun1+27,""))</f>
        <v>44918</v>
      </c>
      <c r="Q53" s="50">
        <f>IF(DAY(DecSun1)=1,IF(AND(YEAR(DecSun1+21)=CalendarYear,MONTH(DecSun1+21)=12),DecSun1+21,""),IF(AND(YEAR(DecSun1+28)=CalendarYear,MONTH(DecSun1+28)=12),DecSun1+28,""))</f>
        <v>44919</v>
      </c>
      <c r="S53" s="5"/>
      <c r="U53" s="174"/>
    </row>
    <row r="54" spans="1:21" ht="15.75" customHeight="1" x14ac:dyDescent="0.2">
      <c r="B54" s="48"/>
      <c r="C54" s="27">
        <f>IF(DAY(NovSun1)=1,IF(AND(YEAR(NovSun1+22)=CalendarYear,MONTH(NovSun1+22)=11),NovSun1+22,""),IF(AND(YEAR(NovSun1+29)=CalendarYear,MONTH(NovSun1+29)=11),NovSun1+29,""))</f>
        <v>44892</v>
      </c>
      <c r="D54" s="29">
        <f>IF(DAY(NovSun1)=1,IF(AND(YEAR(NovSun1+23)=CalendarYear,MONTH(NovSun1+23)=11),NovSun1+23,""),IF(AND(YEAR(NovSun1+30)=CalendarYear,MONTH(NovSun1+30)=11),NovSun1+30,""))</f>
        <v>44893</v>
      </c>
      <c r="E54" s="29">
        <f>IF(DAY(NovSun1)=1,IF(AND(YEAR(NovSun1+24)=CalendarYear,MONTH(NovSun1+24)=11),NovSun1+24,""),IF(AND(YEAR(NovSun1+31)=CalendarYear,MONTH(NovSun1+31)=11),NovSun1+31,""))</f>
        <v>44894</v>
      </c>
      <c r="F54" s="4">
        <f>IF(DAY(NovSun1)=1,IF(AND(YEAR(NovSun1+25)=CalendarYear,MONTH(NovSun1+25)=11),NovSun1+25,""),IF(AND(YEAR(NovSun1+32)=CalendarYear,MONTH(NovSun1+32)=11),NovSun1+32,""))</f>
        <v>44895</v>
      </c>
      <c r="G54" s="4" t="str">
        <f>IF(DAY(NovSun1)=1,IF(AND(YEAR(NovSun1+26)=CalendarYear,MONTH(NovSun1+26)=11),NovSun1+26,""),IF(AND(YEAR(NovSun1+33)=CalendarYear,MONTH(NovSun1+33)=11),NovSun1+33,""))</f>
        <v/>
      </c>
      <c r="H54" s="4" t="str">
        <f>IF(DAY(NovSun1)=1,IF(AND(YEAR(NovSun1+27)=CalendarYear,MONTH(NovSun1+27)=11),NovSun1+27,""),IF(AND(YEAR(NovSun1+34)=CalendarYear,MONTH(NovSun1+34)=11),NovSun1+34,""))</f>
        <v/>
      </c>
      <c r="I54" s="35" t="str">
        <f>IF(DAY(NovSun1)=1,IF(AND(YEAR(NovSun1+28)=CalendarYear,MONTH(NovSun1+28)=11),NovSun1+28,""),IF(AND(YEAR(NovSun1+35)=CalendarYear,MONTH(NovSun1+35)=11),NovSun1+35,""))</f>
        <v/>
      </c>
      <c r="J54" s="53"/>
      <c r="K54" s="27">
        <f>IF(DAY(DecSun1)=1,IF(AND(YEAR(DecSun1+22)=CalendarYear,MONTH(DecSun1+22)=12),DecSun1+22,""),IF(AND(YEAR(DecSun1+29)=CalendarYear,MONTH(DecSun1+29)=12),DecSun1+29,""))</f>
        <v>44920</v>
      </c>
      <c r="L54" s="29">
        <f>IF(DAY(DecSun1)=1,IF(AND(YEAR(DecSun1+23)=CalendarYear,MONTH(DecSun1+23)=12),DecSun1+23,""),IF(AND(YEAR(DecSun1+30)=CalendarYear,MONTH(DecSun1+30)=12),DecSun1+30,""))</f>
        <v>44921</v>
      </c>
      <c r="M54" s="29">
        <f>IF(DAY(DecSun1)=1,IF(AND(YEAR(DecSun1+24)=CalendarYear,MONTH(DecSun1+24)=12),DecSun1+24,""),IF(AND(YEAR(DecSun1+31)=CalendarYear,MONTH(DecSun1+31)=12),DecSun1+31,""))</f>
        <v>44922</v>
      </c>
      <c r="N54" s="29">
        <f>IF(DAY(DecSun1)=1,IF(AND(YEAR(DecSun1+25)=CalendarYear,MONTH(DecSun1+25)=12),DecSun1+25,""),IF(AND(YEAR(DecSun1+32)=CalendarYear,MONTH(DecSun1+32)=12),DecSun1+32,""))</f>
        <v>44923</v>
      </c>
      <c r="O54" s="29">
        <f>IF(DAY(DecSun1)=1,IF(AND(YEAR(DecSun1+26)=CalendarYear,MONTH(DecSun1+26)=12),DecSun1+26,""),IF(AND(YEAR(DecSun1+33)=CalendarYear,MONTH(DecSun1+33)=12),DecSun1+33,""))</f>
        <v>44924</v>
      </c>
      <c r="P54" s="100">
        <f>IF(DAY(DecSun1)=1,IF(AND(YEAR(DecSun1+27)=CalendarYear,MONTH(DecSun1+27)=12),DecSun1+27,""),IF(AND(YEAR(DecSun1+34)=CalendarYear,MONTH(DecSun1+34)=12),DecSun1+34,""))</f>
        <v>44925</v>
      </c>
      <c r="Q54" s="50">
        <v>1</v>
      </c>
      <c r="S54" s="5"/>
      <c r="U54" s="174"/>
    </row>
    <row r="55" spans="1:21" ht="15.75" customHeight="1" x14ac:dyDescent="0.2">
      <c r="B55" s="49"/>
      <c r="C55" s="37" t="str">
        <f>IF(DAY(NovSun1)=1,IF(AND(YEAR(NovSun1+29)=CalendarYear,MONTH(NovSun1+29)=11),NovSun1+29,""),IF(AND(YEAR(NovSun1+36)=CalendarYear,MONTH(NovSun1+36)=11),NovSun1+36,""))</f>
        <v/>
      </c>
      <c r="D55" s="37" t="str">
        <f>IF(DAY(NovSun1)=1,IF(AND(YEAR(NovSun1+30)=CalendarYear,MONTH(NovSun1+30)=11),NovSun1+30,""),IF(AND(YEAR(NovSun1+37)=CalendarYear,MONTH(NovSun1+37)=11),NovSun1+37,""))</f>
        <v/>
      </c>
      <c r="E55" s="37" t="str">
        <f>IF(DAY(NovSun1)=1,IF(AND(YEAR(NovSun1+31)=CalendarYear,MONTH(NovSun1+31)=11),NovSun1+31,""),IF(AND(YEAR(NovSun1+38)=CalendarYear,MONTH(NovSun1+38)=11),NovSun1+38,""))</f>
        <v/>
      </c>
      <c r="F55" s="37" t="str">
        <f>IF(DAY(NovSun1)=1,IF(AND(YEAR(NovSun1+32)=CalendarYear,MONTH(NovSun1+32)=11),NovSun1+32,""),IF(AND(YEAR(NovSun1+39)=CalendarYear,MONTH(NovSun1+39)=11),NovSun1+39,""))</f>
        <v/>
      </c>
      <c r="G55" s="37" t="str">
        <f>IF(DAY(NovSun1)=1,IF(AND(YEAR(NovSun1+33)=CalendarYear,MONTH(NovSun1+33)=11),NovSun1+33,""),IF(AND(YEAR(NovSun1+40)=CalendarYear,MONTH(NovSun1+40)=11),NovSun1+40,""))</f>
        <v/>
      </c>
      <c r="H55" s="37" t="str">
        <f>IF(DAY(NovSun1)=1,IF(AND(YEAR(NovSun1+34)=CalendarYear,MONTH(NovSun1+34)=11),NovSun1+34,""),IF(AND(YEAR(NovSun1+41)=CalendarYear,MONTH(NovSun1+41)=11),NovSun1+41,""))</f>
        <v/>
      </c>
      <c r="I55" s="38" t="str">
        <f>IF(DAY(NovSun1)=1,IF(AND(YEAR(NovSun1+35)=CalendarYear,MONTH(NovSun1+35)=11),NovSun1+35,""),IF(AND(YEAR(NovSun1+42)=CalendarYear,MONTH(NovSun1+42)=11),NovSun1+42,""))</f>
        <v/>
      </c>
      <c r="J55" s="54"/>
      <c r="K55" s="37" t="str">
        <f>IF(DAY(DecSun1)=1,IF(AND(YEAR(DecSun1+29)=CalendarYear,MONTH(DecSun1+29)=12),DecSun1+29,""),IF(AND(YEAR(DecSun1+36)=CalendarYear,MONTH(DecSun1+36)=12),DecSun1+36,""))</f>
        <v/>
      </c>
      <c r="L55" s="37" t="str">
        <f>IF(DAY(DecSun1)=1,IF(AND(YEAR(DecSun1+30)=CalendarYear,MONTH(DecSun1+30)=12),DecSun1+30,""),IF(AND(YEAR(DecSun1+37)=CalendarYear,MONTH(DecSun1+37)=12),DecSun1+37,""))</f>
        <v/>
      </c>
      <c r="M55" s="37" t="str">
        <f>IF(DAY(DecSun1)=1,IF(AND(YEAR(DecSun1+31)=CalendarYear,MONTH(DecSun1+31)=12),DecSun1+31,""),IF(AND(YEAR(DecSun1+38)=CalendarYear,MONTH(DecSun1+38)=12),DecSun1+38,""))</f>
        <v/>
      </c>
      <c r="N55" s="37" t="str">
        <f>IF(DAY(DecSun1)=1,IF(AND(YEAR(DecSun1+32)=CalendarYear,MONTH(DecSun1+32)=12),DecSun1+32,""),IF(AND(YEAR(DecSun1+39)=CalendarYear,MONTH(DecSun1+39)=12),DecSun1+39,""))</f>
        <v/>
      </c>
      <c r="O55" s="37" t="str">
        <f>IF(DAY(DecSun1)=1,IF(AND(YEAR(DecSun1+33)=CalendarYear,MONTH(DecSun1+33)=12),DecSun1+33,""),IF(AND(YEAR(DecSun1+40)=CalendarYear,MONTH(DecSun1+40)=12),DecSun1+40,""))</f>
        <v/>
      </c>
      <c r="P55" s="37" t="str">
        <f>IF(DAY(DecSun1)=1,IF(AND(YEAR(DecSun1+34)=CalendarYear,MONTH(DecSun1+34)=12),DecSun1+34,""),IF(AND(YEAR(DecSun1+41)=CalendarYear,MONTH(DecSun1+41)=12),DecSun1+41,""))</f>
        <v/>
      </c>
      <c r="Q55" s="38" t="str">
        <f>IF(DAY(DecSun1)=1,IF(AND(YEAR(DecSun1+35)=CalendarYear,MONTH(DecSun1+35)=12),DecSun1+35,""),IF(AND(YEAR(DecSun1+42)=CalendarYear,MONTH(DecSun1+42)=12),DecSun1+42,""))</f>
        <v/>
      </c>
      <c r="S55" s="5"/>
      <c r="U55" s="174"/>
    </row>
    <row r="56" spans="1:21" ht="15.75" customHeight="1" x14ac:dyDescent="0.2">
      <c r="K56" s="2"/>
      <c r="L56" s="2"/>
      <c r="M56" s="2"/>
      <c r="N56" s="2"/>
      <c r="O56" s="2"/>
      <c r="P56" s="2"/>
      <c r="Q56" s="2"/>
      <c r="U56" s="8"/>
    </row>
    <row r="57" spans="1:21" ht="15" customHeight="1" x14ac:dyDescent="0.2">
      <c r="U57" s="8"/>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6">
    <mergeCell ref="K48:Q48"/>
    <mergeCell ref="U51:U55"/>
    <mergeCell ref="C1:F1"/>
    <mergeCell ref="G1:Q1"/>
    <mergeCell ref="B2:J2"/>
    <mergeCell ref="C3:I3"/>
    <mergeCell ref="K3:Q3"/>
    <mergeCell ref="C12:I12"/>
    <mergeCell ref="K12:Q12"/>
    <mergeCell ref="C21:I21"/>
    <mergeCell ref="K21:Q21"/>
    <mergeCell ref="C30:I30"/>
    <mergeCell ref="K30:Q30"/>
    <mergeCell ref="C39:I39"/>
    <mergeCell ref="K39:Q39"/>
    <mergeCell ref="C48:I48"/>
  </mergeCells>
  <dataValidations count="1">
    <dataValidation allowBlank="1" showInputMessage="1" showErrorMessage="1" errorTitle="Invalid Year" error="Enter a year from 1900 to 9999, or use the scroll bar to find a year." sqref="C1" xr:uid="{B94B048C-4442-456D-A2E4-7967F1EDC075}"/>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controlPr defaultSize="0" print="0" autoPict="0" altText="Use the spinner button to change calendar year or enter year in cell C1">
                <anchor moveWithCells="1">
                  <from>
                    <xdr:col>1</xdr:col>
                    <xdr:colOff>0</xdr:colOff>
                    <xdr:row>0</xdr:row>
                    <xdr:rowOff>38100</xdr:rowOff>
                  </from>
                  <to>
                    <xdr:col>1</xdr:col>
                    <xdr:colOff>180975</xdr:colOff>
                    <xdr:row>2</xdr:row>
                    <xdr:rowOff>38100</xdr:rowOff>
                  </to>
                </anchor>
              </controlPr>
            </control>
          </mc:Choice>
        </mc:AlternateContent>
        <mc:AlternateContent xmlns:mc="http://schemas.openxmlformats.org/markup-compatibility/2006">
          <mc:Choice Requires="x14">
            <control shapeId="3074" r:id="rId5"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6"/>
    <tablePart r:id="rId7"/>
    <tablePart r:id="rId8"/>
    <tablePart r:id="rId9"/>
    <tablePart r:id="rId10"/>
    <tablePart r:id="rId11"/>
    <tablePart r:id="rId12"/>
    <tablePart r:id="rId13"/>
    <tablePart r:id="rId14"/>
    <tablePart r:id="rId15"/>
    <tablePart r:id="rId16"/>
    <tablePart r:id="rId1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40BEC-6661-41E7-9526-0060D7749337}">
  <dimension ref="A1:AK64"/>
  <sheetViews>
    <sheetView topLeftCell="A22" workbookViewId="0">
      <selection activeCell="M48" sqref="M48"/>
    </sheetView>
  </sheetViews>
  <sheetFormatPr defaultColWidth="9.5" defaultRowHeight="11.25" x14ac:dyDescent="0.2"/>
  <cols>
    <col min="1" max="1" width="1.5" style="108" customWidth="1"/>
    <col min="2" max="15" width="5.83203125" customWidth="1"/>
    <col min="16" max="17" width="1.1640625" customWidth="1"/>
    <col min="18" max="18" width="33.1640625" customWidth="1"/>
    <col min="19" max="19" width="60" customWidth="1"/>
    <col min="20" max="20" width="49.1640625" customWidth="1"/>
    <col min="21" max="39" width="9.33203125" customWidth="1"/>
  </cols>
  <sheetData>
    <row r="1" spans="1:37" ht="30" customHeight="1" x14ac:dyDescent="0.2">
      <c r="A1" s="104" t="s">
        <v>6</v>
      </c>
      <c r="B1" s="185">
        <v>2022</v>
      </c>
      <c r="C1" s="185">
        <v>1902</v>
      </c>
      <c r="D1" s="185"/>
      <c r="E1" s="185"/>
      <c r="F1" s="186" t="s">
        <v>50</v>
      </c>
      <c r="G1" s="187"/>
      <c r="H1" s="187"/>
      <c r="I1" s="187"/>
      <c r="J1" s="187"/>
      <c r="K1" s="187"/>
      <c r="L1" s="187"/>
      <c r="M1" s="187"/>
      <c r="N1" s="187"/>
      <c r="O1" s="187"/>
      <c r="P1" s="105"/>
      <c r="Q1" s="105"/>
      <c r="R1" s="94" t="s">
        <v>44</v>
      </c>
      <c r="S1" s="106"/>
    </row>
    <row r="2" spans="1:37" ht="15" customHeight="1" x14ac:dyDescent="0.2">
      <c r="A2" s="107" t="s">
        <v>7</v>
      </c>
      <c r="B2" s="188"/>
      <c r="C2" s="188"/>
      <c r="D2" s="188"/>
      <c r="E2" s="188"/>
      <c r="F2" s="188"/>
      <c r="G2" s="188"/>
      <c r="H2" s="188"/>
      <c r="P2" s="105"/>
    </row>
    <row r="3" spans="1:37" ht="15" customHeight="1" x14ac:dyDescent="0.3">
      <c r="A3" s="108" t="s">
        <v>8</v>
      </c>
      <c r="B3" s="180" t="s">
        <v>26</v>
      </c>
      <c r="C3" s="181"/>
      <c r="D3" s="181"/>
      <c r="E3" s="181"/>
      <c r="F3" s="181"/>
      <c r="G3" s="181"/>
      <c r="H3" s="182"/>
      <c r="I3" s="189" t="s">
        <v>27</v>
      </c>
      <c r="J3" s="190"/>
      <c r="K3" s="190"/>
      <c r="L3" s="190"/>
      <c r="M3" s="190"/>
      <c r="N3" s="190"/>
      <c r="O3" s="191"/>
      <c r="P3" s="105"/>
      <c r="R3" s="79"/>
      <c r="S3" s="109"/>
    </row>
    <row r="4" spans="1:37" ht="15" customHeight="1" x14ac:dyDescent="0.3">
      <c r="A4" s="107" t="s">
        <v>17</v>
      </c>
      <c r="B4" s="110" t="s">
        <v>0</v>
      </c>
      <c r="C4" s="150" t="s">
        <v>51</v>
      </c>
      <c r="D4" s="150" t="s">
        <v>52</v>
      </c>
      <c r="E4" s="150" t="s">
        <v>53</v>
      </c>
      <c r="F4" s="150" t="s">
        <v>54</v>
      </c>
      <c r="G4" s="150" t="s">
        <v>55</v>
      </c>
      <c r="H4" s="112" t="s">
        <v>56</v>
      </c>
      <c r="I4" s="110" t="s">
        <v>0</v>
      </c>
      <c r="J4" s="150" t="s">
        <v>51</v>
      </c>
      <c r="K4" s="150" t="s">
        <v>52</v>
      </c>
      <c r="L4" s="150" t="s">
        <v>53</v>
      </c>
      <c r="M4" s="150" t="s">
        <v>54</v>
      </c>
      <c r="N4" s="150" t="s">
        <v>55</v>
      </c>
      <c r="O4" s="112" t="s">
        <v>56</v>
      </c>
      <c r="P4" s="105"/>
      <c r="R4" s="99" t="s">
        <v>38</v>
      </c>
      <c r="S4" s="114"/>
    </row>
    <row r="5" spans="1:37" ht="15" customHeight="1" x14ac:dyDescent="0.25">
      <c r="A5" s="107"/>
      <c r="B5" s="115" t="str">
        <f>IF(DAY(JanSun1)=1,"",IF(AND(YEAR(JanSun1+1)=CalendarYear,MONTH(JanSun1+1)=1),JanSun1+1,""))</f>
        <v/>
      </c>
      <c r="C5" s="147"/>
      <c r="D5" s="147" t="str">
        <f>IF(DAY(JanSun1)=1,"",IF(AND(YEAR(JanSun1+3)=CalendarYear,MONTH(JanSun1+3)=1),JanSun1+3,""))</f>
        <v/>
      </c>
      <c r="E5" s="148" t="str">
        <f>IF(DAY(JanSun1)=1,"",IF(AND(YEAR(JanSun1+4)=CalendarYear,MONTH(JanSun1+4)=1),JanSun1+4,""))</f>
        <v/>
      </c>
      <c r="F5" s="149" t="str">
        <f>IF(DAY(JanSun1)=1,"",IF(AND(YEAR(JanSun1+5)=CalendarYear,MONTH(JanSun1+5)=1),JanSun1+5,""))</f>
        <v/>
      </c>
      <c r="G5" s="27" t="str">
        <f>IF(DAY(JanSun1)=1,"",IF(AND(YEAR(JanSun1+6)=CalendarYear,MONTH(JanSun1+6)=1),JanSun1+6,""))</f>
        <v/>
      </c>
      <c r="H5" s="145">
        <f>IF(DAY(JanSun1)=1,IF(AND(YEAR(JanSun1)=CalendarYear,MONTH(JanSun1)=1),JanSun1,""),IF(AND(YEAR(JanSun1+7)=CalendarYear,MONTH(JanSun1+7)=1),JanSun1+7,""))</f>
        <v>44562</v>
      </c>
      <c r="I5" s="120" t="str">
        <f>IF(DAY(FebSun1)=1,"",IF(AND(YEAR(FebSun1+1)=CalendarYear,MONTH(FebSun1+1)=2),FebSun1+1,""))</f>
        <v/>
      </c>
      <c r="J5" s="149" t="str">
        <f>IF(DAY(FebSun1)=1,"",IF(AND(YEAR(FebSun1+2)=CalendarYear,MONTH(FebSun1+2)=2),FebSun1+2,""))</f>
        <v/>
      </c>
      <c r="K5" s="147">
        <f>IF(DAY(FebSun1)=1,"",IF(AND(YEAR(FebSun1+3)=CalendarYear,MONTH(FebSun1+3)=2),FebSun1+3,""))</f>
        <v>44593</v>
      </c>
      <c r="L5" s="147">
        <f>IF(DAY(FebSun1)=1,"",IF(AND(YEAR(FebSun1+4)=CalendarYear,MONTH(FebSun1+4)=2),FebSun1+4,""))</f>
        <v>44594</v>
      </c>
      <c r="M5" s="147">
        <f>IF(DAY(FebSun1)=1,"",IF(AND(YEAR(FebSun1+5)=CalendarYear,MONTH(FebSun1+5)=2),FebSun1+5,""))</f>
        <v>44595</v>
      </c>
      <c r="N5" s="147">
        <f>IF(DAY(FebSun1)=1,"",IF(AND(YEAR(FebSun1+6)=CalendarYear,MONTH(FebSun1+6)=2),FebSun1+6,""))</f>
        <v>44596</v>
      </c>
      <c r="O5" s="118">
        <f>IF(DAY(FebSun1)=1,IF(AND(YEAR(FebSun1)=CalendarYear,MONTH(FebSun1)=2),FebSun1,""),IF(AND(YEAR(FebSun1+7)=CalendarYear,MONTH(FebSun1+7)=2),FebSun1+7,""))</f>
        <v>44597</v>
      </c>
      <c r="P5" s="105"/>
      <c r="R5" s="119" t="s">
        <v>44</v>
      </c>
      <c r="S5" s="114"/>
    </row>
    <row r="6" spans="1:37" ht="15" customHeight="1" x14ac:dyDescent="0.25">
      <c r="A6" s="107"/>
      <c r="B6" s="120">
        <f>IF(DAY(JanSun1)=1,IF(AND(YEAR(JanSun1+1)=CalendarYear,MONTH(JanSun1+1)=1),JanSun1+1,""),IF(AND(YEAR(JanSun1+8)=CalendarYear,MONTH(JanSun1+8)=1),JanSun1+8,""))</f>
        <v>44563</v>
      </c>
      <c r="C6" s="151">
        <f>IF(DAY(JanSun1)=1,IF(AND(YEAR(JanSun1+2)=CalendarYear,MONTH(JanSun1+2)=1),JanSun1+2,""),IF(AND(YEAR(JanSun1+9)=CalendarYear,MONTH(JanSun1+9)=1),JanSun1+9,""))</f>
        <v>44564</v>
      </c>
      <c r="D6" s="147">
        <f>IF(DAY(JanSun1)=1,IF(AND(YEAR(JanSun1+3)=CalendarYear,MONTH(JanSun1+3)=1),JanSun1+3,""),IF(AND(YEAR(JanSun1+10)=CalendarYear,MONTH(JanSun1+10)=1),JanSun1+10,""))</f>
        <v>44565</v>
      </c>
      <c r="E6" s="147">
        <f>IF(DAY(JanSun1)=1,IF(AND(YEAR(JanSun1+4)=CalendarYear,MONTH(JanSun1+4)=1),JanSun1+4,""),IF(AND(YEAR(JanSun1+11)=CalendarYear,MONTH(JanSun1+11)=1),JanSun1+11,""))</f>
        <v>44566</v>
      </c>
      <c r="F6" s="147">
        <f>IF(DAY(JanSun1)=1,IF(AND(YEAR(JanSun1+5)=CalendarYear,MONTH(JanSun1+5)=1),JanSun1+5,""),IF(AND(YEAR(JanSun1+12)=CalendarYear,MONTH(JanSun1+12)=1),JanSun1+12,""))</f>
        <v>44567</v>
      </c>
      <c r="G6" s="147">
        <f>IF(DAY(JanSun1)=1,IF(AND(YEAR(JanSun1+6)=CalendarYear,MONTH(JanSun1+6)=1),JanSun1+6,""),IF(AND(YEAR(JanSun1+13)=CalendarYear,MONTH(JanSun1+13)=1),JanSun1+13,""))</f>
        <v>44568</v>
      </c>
      <c r="H6" s="118">
        <f>IF(DAY(JanSun1)=1,IF(AND(YEAR(JanSun1+7)=CalendarYear,MONTH(JanSun1+7)=1),JanSun1+7,""),IF(AND(YEAR(JanSun1+14)=CalendarYear,MONTH(JanSun1+14)=1),JanSun1+14,""))</f>
        <v>44569</v>
      </c>
      <c r="I6" s="120">
        <f>IF(DAY(FebSun1)=1,IF(AND(YEAR(FebSun1+1)=CalendarYear,MONTH(FebSun1+1)=2),FebSun1+1,""),IF(AND(YEAR(FebSun1+8)=CalendarYear,MONTH(FebSun1+8)=2),FebSun1+8,""))</f>
        <v>44598</v>
      </c>
      <c r="J6" s="149">
        <f>IF(DAY(FebSun1)=1,IF(AND(YEAR(FebSun1+2)=CalendarYear,MONTH(FebSun1+2)=2),FebSun1+2,""),IF(AND(YEAR(FebSun1+9)=CalendarYear,MONTH(FebSun1+9)=2),FebSun1+9,""))</f>
        <v>44599</v>
      </c>
      <c r="K6" s="147">
        <f>IF(DAY(FebSun1)=1,IF(AND(YEAR(FebSun1+3)=CalendarYear,MONTH(FebSun1+3)=2),FebSun1+3,""),IF(AND(YEAR(FebSun1+10)=CalendarYear,MONTH(FebSun1+10)=2),FebSun1+10,""))</f>
        <v>44600</v>
      </c>
      <c r="L6" s="147">
        <f>IF(DAY(FebSun1)=1,IF(AND(YEAR(FebSun1+4)=CalendarYear,MONTH(FebSun1+4)=2),FebSun1+4,""),IF(AND(YEAR(FebSun1+11)=CalendarYear,MONTH(FebSun1+11)=2),FebSun1+11,""))</f>
        <v>44601</v>
      </c>
      <c r="M6" s="147">
        <f>IF(DAY(FebSun1)=1,IF(AND(YEAR(FebSun1+5)=CalendarYear,MONTH(FebSun1+5)=2),FebSun1+5,""),IF(AND(YEAR(FebSun1+12)=CalendarYear,MONTH(FebSun1+12)=2),FebSun1+12,""))</f>
        <v>44602</v>
      </c>
      <c r="N6" s="147">
        <f>IF(DAY(FebSun1)=1,IF(AND(YEAR(FebSun1+6)=CalendarYear,MONTH(FebSun1+6)=2),FebSun1+6,""),IF(AND(YEAR(FebSun1+13)=CalendarYear,MONTH(FebSun1+13)=2),FebSun1+13,""))</f>
        <v>44603</v>
      </c>
      <c r="O6" s="118">
        <f>IF(DAY(FebSun1)=1,IF(AND(YEAR(FebSun1+7)=CalendarYear,MONTH(FebSun1+7)=2),FebSun1+7,""),IF(AND(YEAR(FebSun1+14)=CalendarYear,MONTH(FebSun1+14)=2),FebSun1+14,""))</f>
        <v>44604</v>
      </c>
      <c r="P6" s="105"/>
      <c r="R6" s="62"/>
      <c r="S6" s="114"/>
    </row>
    <row r="7" spans="1:37" ht="15" customHeight="1" x14ac:dyDescent="0.25">
      <c r="B7" s="120">
        <f>IF(DAY(JanSun1)=1,IF(AND(YEAR(JanSun1+8)=CalendarYear,MONTH(JanSun1+8)=1),JanSun1+8,""),IF(AND(YEAR(JanSun1+15)=CalendarYear,MONTH(JanSun1+15)=1),JanSun1+15,""))</f>
        <v>44570</v>
      </c>
      <c r="C7" s="147">
        <f>IF(DAY(JanSun1)=1,IF(AND(YEAR(JanSun1+9)=CalendarYear,MONTH(JanSun1+9)=1),JanSun1+9,""),IF(AND(YEAR(JanSun1+16)=CalendarYear,MONTH(JanSun1+16)=1),JanSun1+16,""))</f>
        <v>44571</v>
      </c>
      <c r="D7" s="147">
        <f>IF(DAY(JanSun1)=1,IF(AND(YEAR(JanSun1+10)=CalendarYear,MONTH(JanSun1+10)=1),JanSun1+10,""),IF(AND(YEAR(JanSun1+17)=CalendarYear,MONTH(JanSun1+17)=1),JanSun1+17,""))</f>
        <v>44572</v>
      </c>
      <c r="E7" s="147">
        <f>IF(DAY(JanSun1)=1,IF(AND(YEAR(JanSun1+11)=CalendarYear,MONTH(JanSun1+11)=1),JanSun1+11,""),IF(AND(YEAR(JanSun1+18)=CalendarYear,MONTH(JanSun1+18)=1),JanSun1+18,""))</f>
        <v>44573</v>
      </c>
      <c r="F7" s="147">
        <f>IF(DAY(JanSun1)=1,IF(AND(YEAR(JanSun1+12)=CalendarYear,MONTH(JanSun1+12)=1),JanSun1+12,""),IF(AND(YEAR(JanSun1+19)=CalendarYear,MONTH(JanSun1+19)=1),JanSun1+19,""))</f>
        <v>44574</v>
      </c>
      <c r="G7" s="147">
        <f>IF(DAY(JanSun1)=1,IF(AND(YEAR(JanSun1+13)=CalendarYear,MONTH(JanSun1+13)=1),JanSun1+13,""),IF(AND(YEAR(JanSun1+20)=CalendarYear,MONTH(JanSun1+20)=1),JanSun1+20,""))</f>
        <v>44575</v>
      </c>
      <c r="H7" s="118">
        <f>IF(DAY(JanSun1)=1,IF(AND(YEAR(JanSun1+14)=CalendarYear,MONTH(JanSun1+14)=1),JanSun1+14,""),IF(AND(YEAR(JanSun1+21)=CalendarYear,MONTH(JanSun1+21)=1),JanSun1+21,""))</f>
        <v>44576</v>
      </c>
      <c r="I7" s="120">
        <f>IF(DAY(FebSun1)=1,IF(AND(YEAR(FebSun1+8)=CalendarYear,MONTH(FebSun1+8)=2),FebSun1+8,""),IF(AND(YEAR(FebSun1+15)=CalendarYear,MONTH(FebSun1+15)=2),FebSun1+15,""))</f>
        <v>44605</v>
      </c>
      <c r="J7" s="151">
        <f>IF(DAY(FebSun1)=1,IF(AND(YEAR(FebSun1+9)=CalendarYear,MONTH(FebSun1+9)=2),FebSun1+9,""),IF(AND(YEAR(FebSun1+16)=CalendarYear,MONTH(FebSun1+16)=2),FebSun1+16,""))</f>
        <v>44606</v>
      </c>
      <c r="K7" s="147">
        <f>IF(DAY(FebSun1)=1,IF(AND(YEAR(FebSun1+10)=CalendarYear,MONTH(FebSun1+10)=2),FebSun1+10,""),IF(AND(YEAR(FebSun1+17)=CalendarYear,MONTH(FebSun1+17)=2),FebSun1+17,""))</f>
        <v>44607</v>
      </c>
      <c r="L7" s="147">
        <f>IF(DAY(FebSun1)=1,IF(AND(YEAR(FebSun1+11)=CalendarYear,MONTH(FebSun1+11)=2),FebSun1+11,""),IF(AND(YEAR(FebSun1+18)=CalendarYear,MONTH(FebSun1+18)=2),FebSun1+18,""))</f>
        <v>44608</v>
      </c>
      <c r="M7" s="147">
        <f>IF(DAY(FebSun1)=1,IF(AND(YEAR(FebSun1+12)=CalendarYear,MONTH(FebSun1+12)=2),FebSun1+12,""),IF(AND(YEAR(FebSun1+19)=CalendarYear,MONTH(FebSun1+19)=2),FebSun1+19,""))</f>
        <v>44609</v>
      </c>
      <c r="N7" s="147">
        <f>IF(DAY(FebSun1)=1,IF(AND(YEAR(FebSun1+13)=CalendarYear,MONTH(FebSun1+13)=2),FebSun1+13,""),IF(AND(YEAR(FebSun1+20)=CalendarYear,MONTH(FebSun1+20)=2),FebSun1+20,""))</f>
        <v>44610</v>
      </c>
      <c r="O7" s="118">
        <f>IF(DAY(FebSun1)=1,IF(AND(YEAR(FebSun1+14)=CalendarYear,MONTH(FebSun1+14)=2),FebSun1+14,""),IF(AND(YEAR(FebSun1+21)=CalendarYear,MONTH(FebSun1+21)=2),FebSun1+21,""))</f>
        <v>44611</v>
      </c>
      <c r="P7" s="105"/>
      <c r="R7" s="114"/>
      <c r="S7" s="114"/>
    </row>
    <row r="8" spans="1:37" ht="15" customHeight="1" x14ac:dyDescent="0.25">
      <c r="B8" s="120">
        <f>IF(DAY(JanSun1)=1,IF(AND(YEAR(JanSun1+15)=CalendarYear,MONTH(JanSun1+15)=1),JanSun1+15,""),IF(AND(YEAR(JanSun1+22)=CalendarYear,MONTH(JanSun1+22)=1),JanSun1+22,""))</f>
        <v>44577</v>
      </c>
      <c r="C8" s="151">
        <f>IF(DAY(JanSun1)=1,IF(AND(YEAR(JanSun1+16)=CalendarYear,MONTH(JanSun1+16)=1),JanSun1+16,""),IF(AND(YEAR(JanSun1+23)=CalendarYear,MONTH(JanSun1+23)=1),JanSun1+23,""))</f>
        <v>44578</v>
      </c>
      <c r="D8" s="147">
        <f>IF(DAY(JanSun1)=1,IF(AND(YEAR(JanSun1+17)=CalendarYear,MONTH(JanSun1+17)=1),JanSun1+17,""),IF(AND(YEAR(JanSun1+24)=CalendarYear,MONTH(JanSun1+24)=1),JanSun1+24,""))</f>
        <v>44579</v>
      </c>
      <c r="E8" s="147">
        <f>IF(DAY(JanSun1)=1,IF(AND(YEAR(JanSun1+18)=CalendarYear,MONTH(JanSun1+18)=1),JanSun1+18,""),IF(AND(YEAR(JanSun1+25)=CalendarYear,MONTH(JanSun1+25)=1),JanSun1+25,""))</f>
        <v>44580</v>
      </c>
      <c r="F8" s="147">
        <f>IF(DAY(JanSun1)=1,IF(AND(YEAR(JanSun1+19)=CalendarYear,MONTH(JanSun1+19)=1),JanSun1+19,""),IF(AND(YEAR(JanSun1+26)=CalendarYear,MONTH(JanSun1+26)=1),JanSun1+26,""))</f>
        <v>44581</v>
      </c>
      <c r="G8" s="147">
        <f>IF(DAY(JanSun1)=1,IF(AND(YEAR(JanSun1+20)=CalendarYear,MONTH(JanSun1+20)=1),JanSun1+20,""),IF(AND(YEAR(JanSun1+27)=CalendarYear,MONTH(JanSun1+27)=1),JanSun1+27,""))</f>
        <v>44582</v>
      </c>
      <c r="H8" s="118">
        <f>IF(DAY(JanSun1)=1,IF(AND(YEAR(JanSun1+21)=CalendarYear,MONTH(JanSun1+21)=1),JanSun1+21,""),IF(AND(YEAR(JanSun1+28)=CalendarYear,MONTH(JanSun1+28)=1),JanSun1+28,""))</f>
        <v>44583</v>
      </c>
      <c r="I8" s="120">
        <f>IF(DAY(FebSun1)=1,IF(AND(YEAR(FebSun1+15)=CalendarYear,MONTH(FebSun1+15)=2),FebSun1+15,""),IF(AND(YEAR(FebSun1+22)=CalendarYear,MONTH(FebSun1+22)=2),FebSun1+22,""))</f>
        <v>44612</v>
      </c>
      <c r="J8" s="149">
        <f>IF(DAY(FebSun1)=1,IF(AND(YEAR(FebSun1+16)=CalendarYear,MONTH(FebSun1+16)=2),FebSun1+16,""),IF(AND(YEAR(FebSun1+23)=CalendarYear,MONTH(FebSun1+23)=2),FebSun1+23,""))</f>
        <v>44613</v>
      </c>
      <c r="K8" s="147">
        <f>IF(DAY(FebSun1)=1,IF(AND(YEAR(FebSun1+17)=CalendarYear,MONTH(FebSun1+17)=2),FebSun1+17,""),IF(AND(YEAR(FebSun1+24)=CalendarYear,MONTH(FebSun1+24)=2),FebSun1+24,""))</f>
        <v>44614</v>
      </c>
      <c r="L8" s="147">
        <f>IF(DAY(FebSun1)=1,IF(AND(YEAR(FebSun1+18)=CalendarYear,MONTH(FebSun1+18)=2),FebSun1+18,""),IF(AND(YEAR(FebSun1+25)=CalendarYear,MONTH(FebSun1+25)=2),FebSun1+25,""))</f>
        <v>44615</v>
      </c>
      <c r="M8" s="147">
        <f>IF(DAY(FebSun1)=1,IF(AND(YEAR(FebSun1+19)=CalendarYear,MONTH(FebSun1+19)=2),FebSun1+19,""),IF(AND(YEAR(FebSun1+26)=CalendarYear,MONTH(FebSun1+26)=2),FebSun1+26,""))</f>
        <v>44616</v>
      </c>
      <c r="N8" s="147">
        <f>IF(DAY(FebSun1)=1,IF(AND(YEAR(FebSun1+20)=CalendarYear,MONTH(FebSun1+20)=2),FebSun1+20,""),IF(AND(YEAR(FebSun1+27)=CalendarYear,MONTH(FebSun1+27)=2),FebSun1+27,""))</f>
        <v>44617</v>
      </c>
      <c r="O8" s="118">
        <f>IF(DAY(FebSun1)=1,IF(AND(YEAR(FebSun1+21)=CalendarYear,MONTH(FebSun1+21)=2),FebSun1+21,""),IF(AND(YEAR(FebSun1+28)=CalendarYear,MONTH(FebSun1+28)=2),FebSun1+28,""))</f>
        <v>44618</v>
      </c>
      <c r="P8" s="105"/>
      <c r="R8" s="114"/>
      <c r="S8" s="114"/>
    </row>
    <row r="9" spans="1:37" ht="15.75" x14ac:dyDescent="0.25">
      <c r="B9" s="120">
        <f>IF(DAY(JanSun1)=1,IF(AND(YEAR(JanSun1+22)=CalendarYear,MONTH(JanSun1+22)=1),JanSun1+22,""),IF(AND(YEAR(JanSun1+29)=CalendarYear,MONTH(JanSun1+29)=1),JanSun1+29,""))</f>
        <v>44584</v>
      </c>
      <c r="C9" s="147">
        <f>IF(DAY(JanSun1)=1,IF(AND(YEAR(JanSun1+23)=CalendarYear,MONTH(JanSun1+23)=1),JanSun1+23,""),IF(AND(YEAR(JanSun1+30)=CalendarYear,MONTH(JanSun1+30)=1),JanSun1+30,""))</f>
        <v>44585</v>
      </c>
      <c r="D9" s="147">
        <f>IF(DAY(JanSun1)=1,IF(AND(YEAR(JanSun1+24)=CalendarYear,MONTH(JanSun1+24)=1),JanSun1+24,""),IF(AND(YEAR(JanSun1+31)=CalendarYear,MONTH(JanSun1+31)=1),JanSun1+31,""))</f>
        <v>44586</v>
      </c>
      <c r="E9" s="147">
        <f>IF(DAY(JanSun1)=1,IF(AND(YEAR(JanSun1+25)=CalendarYear,MONTH(JanSun1+25)=1),JanSun1+25,""),IF(AND(YEAR(JanSun1+32)=CalendarYear,MONTH(JanSun1+32)=1),JanSun1+32,""))</f>
        <v>44587</v>
      </c>
      <c r="F9" s="147">
        <f>IF(DAY(JanSun1)=1,IF(AND(YEAR(JanSun1+26)=CalendarYear,MONTH(JanSun1+26)=1),JanSun1+26,""),IF(AND(YEAR(JanSun1+33)=CalendarYear,MONTH(JanSun1+33)=1),JanSun1+33,""))</f>
        <v>44588</v>
      </c>
      <c r="G9" s="147">
        <f>IF(DAY(JanSun1)=1,IF(AND(YEAR(JanSun1+27)=CalendarYear,MONTH(JanSun1+27)=1),JanSun1+27,""),IF(AND(YEAR(JanSun1+34)=CalendarYear,MONTH(JanSun1+34)=1),JanSun1+34,""))</f>
        <v>44589</v>
      </c>
      <c r="H9" s="118">
        <f>IF(DAY(JanSun1)=1,IF(AND(YEAR(JanSun1+28)=CalendarYear,MONTH(JanSun1+28)=1),JanSun1+28,""),IF(AND(YEAR(JanSun1+35)=CalendarYear,MONTH(JanSun1+35)=1),JanSun1+35,""))</f>
        <v>44590</v>
      </c>
      <c r="I9" s="120">
        <f>IF(DAY(FebSun1)=1,IF(AND(YEAR(FebSun1+22)=CalendarYear,MONTH(FebSun1+22)=2),FebSun1+22,""),IF(AND(YEAR(FebSun1+29)=CalendarYear,MONTH(FebSun1+29)=2),FebSun1+29,""))</f>
        <v>44619</v>
      </c>
      <c r="J9" s="151">
        <f>IF(DAY(FebSun1)=1,IF(AND(YEAR(FebSun1+23)=CalendarYear,MONTH(FebSun1+23)=2),FebSun1+23,""),IF(AND(YEAR(FebSun1+30)=CalendarYear,MONTH(FebSun1+30)=2),FebSun1+30,""))</f>
        <v>44620</v>
      </c>
      <c r="K9" s="147" t="str">
        <f>IF(DAY(FebSun1)=1,IF(AND(YEAR(FebSun1+24)=CalendarYear,MONTH(FebSun1+24)=2),FebSun1+24,""),IF(AND(YEAR(FebSun1+31)=CalendarYear,MONTH(FebSun1+31)=2),FebSun1+31,""))</f>
        <v/>
      </c>
      <c r="L9" s="147" t="str">
        <f>IF(DAY(FebSun1)=1,IF(AND(YEAR(FebSun1+25)=CalendarYear,MONTH(FebSun1+25)=2),FebSun1+25,""),IF(AND(YEAR(FebSun1+32)=CalendarYear,MONTH(FebSun1+32)=2),FebSun1+32,""))</f>
        <v/>
      </c>
      <c r="M9" s="147" t="str">
        <f>IF(DAY(FebSun1)=1,IF(AND(YEAR(FebSun1+26)=CalendarYear,MONTH(FebSun1+26)=2),FebSun1+26,""),IF(AND(YEAR(FebSun1+33)=CalendarYear,MONTH(FebSun1+33)=2),FebSun1+33,""))</f>
        <v/>
      </c>
      <c r="N9" s="147" t="str">
        <f>IF(DAY(FebSun1)=1,IF(AND(YEAR(FebSun1+27)=CalendarYear,MONTH(FebSun1+27)=2),FebSun1+27,""),IF(AND(YEAR(FebSun1+34)=CalendarYear,MONTH(FebSun1+34)=2),FebSun1+34,""))</f>
        <v/>
      </c>
      <c r="O9" s="118" t="str">
        <f>IF(DAY(FebSun1)=1,IF(AND(YEAR(FebSun1+28)=CalendarYear,MONTH(FebSun1+28)=2),FebSun1+28,""),IF(AND(YEAR(FebSun1+35)=CalendarYear,MONTH(FebSun1+35)=2),FebSun1+35,""))</f>
        <v/>
      </c>
      <c r="P9" s="105"/>
      <c r="R9" s="78"/>
      <c r="S9" s="114"/>
    </row>
    <row r="10" spans="1:37" ht="15.75" x14ac:dyDescent="0.25">
      <c r="B10" s="42">
        <v>30</v>
      </c>
      <c r="C10" s="144">
        <v>31</v>
      </c>
      <c r="D10" s="37"/>
      <c r="E10" s="37"/>
      <c r="F10" s="37"/>
      <c r="G10" s="37"/>
      <c r="H10" s="38"/>
      <c r="I10" s="122"/>
      <c r="J10" s="134"/>
      <c r="K10" s="123"/>
      <c r="L10" s="123"/>
      <c r="M10" s="123"/>
      <c r="N10" s="123"/>
      <c r="O10" s="124"/>
      <c r="P10" s="105"/>
      <c r="R10" s="78"/>
      <c r="S10" s="114"/>
    </row>
    <row r="11" spans="1:37" ht="15" customHeight="1" x14ac:dyDescent="0.3">
      <c r="A11" s="107" t="s">
        <v>9</v>
      </c>
      <c r="B11" s="192" t="s">
        <v>28</v>
      </c>
      <c r="C11" s="193"/>
      <c r="D11" s="193"/>
      <c r="E11" s="193"/>
      <c r="F11" s="193"/>
      <c r="G11" s="193"/>
      <c r="H11" s="194"/>
      <c r="I11" s="192" t="s">
        <v>29</v>
      </c>
      <c r="J11" s="193"/>
      <c r="K11" s="193"/>
      <c r="L11" s="193"/>
      <c r="M11" s="193"/>
      <c r="N11" s="193"/>
      <c r="O11" s="194"/>
      <c r="P11" s="125"/>
      <c r="Q11" s="126"/>
      <c r="R11" s="74" t="s">
        <v>47</v>
      </c>
      <c r="T11" s="126"/>
      <c r="U11" s="126"/>
      <c r="W11" s="126"/>
      <c r="X11" s="126"/>
      <c r="Y11" s="126"/>
      <c r="Z11" s="126"/>
      <c r="AA11" s="126"/>
      <c r="AB11" s="126"/>
      <c r="AC11" s="126"/>
      <c r="AE11" s="126"/>
      <c r="AF11" s="126"/>
      <c r="AG11" s="126"/>
      <c r="AH11" s="126"/>
      <c r="AI11" s="126"/>
      <c r="AJ11" s="126"/>
      <c r="AK11" s="126"/>
    </row>
    <row r="12" spans="1:37" ht="15" customHeight="1" x14ac:dyDescent="0.3">
      <c r="A12" s="107" t="s">
        <v>18</v>
      </c>
      <c r="B12" s="110" t="s">
        <v>0</v>
      </c>
      <c r="C12" s="111" t="s">
        <v>51</v>
      </c>
      <c r="D12" s="111" t="s">
        <v>52</v>
      </c>
      <c r="E12" s="111" t="s">
        <v>53</v>
      </c>
      <c r="F12" s="111" t="s">
        <v>54</v>
      </c>
      <c r="G12" s="111" t="s">
        <v>55</v>
      </c>
      <c r="H12" s="112" t="s">
        <v>56</v>
      </c>
      <c r="I12" s="113" t="s">
        <v>0</v>
      </c>
      <c r="J12" s="111" t="s">
        <v>51</v>
      </c>
      <c r="K12" s="111" t="s">
        <v>52</v>
      </c>
      <c r="L12" s="111" t="s">
        <v>53</v>
      </c>
      <c r="M12" s="111" t="s">
        <v>54</v>
      </c>
      <c r="N12" s="111" t="s">
        <v>55</v>
      </c>
      <c r="O12" s="112" t="s">
        <v>56</v>
      </c>
      <c r="P12" s="105"/>
      <c r="R12" s="74" t="s">
        <v>48</v>
      </c>
    </row>
    <row r="13" spans="1:37" ht="15" customHeight="1" x14ac:dyDescent="0.3">
      <c r="B13" s="120" t="str">
        <f>IF(DAY(MarSun1)=1,"",IF(AND(YEAR(MarSun1+1)=CalendarYear,MONTH(MarSun1+1)=3),MarSun1+1,""))</f>
        <v/>
      </c>
      <c r="C13" s="133" t="str">
        <f>IF(DAY(MarSun1)=1,"",IF(AND(YEAR(MarSun1+2)=CalendarYear,MONTH(MarSun1+2)=3),MarSun1+2,""))</f>
        <v/>
      </c>
      <c r="D13" s="116">
        <f>IF(DAY(MarSun1)=1,"",IF(AND(YEAR(MarSun1+3)=CalendarYear,MONTH(MarSun1+3)=3),MarSun1+3,""))</f>
        <v>44621</v>
      </c>
      <c r="E13" s="116">
        <f>IF(DAY(MarSun1)=1,"",IF(AND(YEAR(MarSun1+4)=CalendarYear,MONTH(MarSun1+4)=3),MarSun1+4,""))</f>
        <v>44622</v>
      </c>
      <c r="F13" s="133">
        <f>IF(DAY(MarSun1)=1,"",IF(AND(YEAR(MarSun1+5)=CalendarYear,MONTH(MarSun1+5)=3),MarSun1+5,""))</f>
        <v>44623</v>
      </c>
      <c r="G13" s="116">
        <f>IF(DAY(MarSun1)=1,"",IF(AND(YEAR(MarSun1+6)=CalendarYear,MONTH(MarSun1+6)=3),MarSun1+6,""))</f>
        <v>44624</v>
      </c>
      <c r="H13" s="118">
        <f>IF(DAY(MarSun1)=1,IF(AND(YEAR(MarSun1)=CalendarYear,MONTH(MarSun1)=3),MarSun1,""),IF(AND(YEAR(MarSun1+7)=CalendarYear,MONTH(MarSun1+7)=3),MarSun1+7,""))</f>
        <v>44625</v>
      </c>
      <c r="I13" s="117" t="str">
        <f>IF(DAY(AprSun1)=1,"",IF(AND(YEAR(AprSun1+1)=CalendarYear,MONTH(AprSun1+1)=4),AprSun1+1,""))</f>
        <v/>
      </c>
      <c r="J13" s="116" t="str">
        <f>IF(DAY(AprSun1)=1,"",IF(AND(YEAR(AprSun1+2)=CalendarYear,MONTH(AprSun1+2)=4),AprSun1+2,""))</f>
        <v/>
      </c>
      <c r="K13" s="116" t="str">
        <f>IF(DAY(AprSun1)=1,"",IF(AND(YEAR(AprSun1+3)=CalendarYear,MONTH(AprSun1+3)=4),AprSun1+3,""))</f>
        <v/>
      </c>
      <c r="L13" s="116" t="str">
        <f>IF(DAY(AprSun1)=1,"",IF(AND(YEAR(AprSun1+4)=CalendarYear,MONTH(AprSun1+4)=4),AprSun1+4,""))</f>
        <v/>
      </c>
      <c r="M13" s="117" t="str">
        <f>IF(DAY(AprSun1)=1,"",IF(AND(YEAR(AprSun1+5)=CalendarYear,MONTH(AprSun1+5)=4),AprSun1+5,""))</f>
        <v/>
      </c>
      <c r="N13" s="136">
        <f>IF(DAY(AprSun1)=1,"",IF(AND(YEAR(AprSun1+6)=CalendarYear,MONTH(AprSun1+6)=4),AprSun1+6,""))</f>
        <v>44652</v>
      </c>
      <c r="O13" s="118">
        <f>IF(DAY(AprSun1)=1,IF(AND(YEAR(AprSun1)=CalendarYear,MONTH(AprSun1)=4),AprSun1,""),IF(AND(YEAR(AprSun1+7)=CalendarYear,MONTH(AprSun1+7)=4),AprSun1+7,""))</f>
        <v>44653</v>
      </c>
      <c r="P13" s="105"/>
      <c r="R13" s="74" t="s">
        <v>62</v>
      </c>
    </row>
    <row r="14" spans="1:37" ht="15" customHeight="1" x14ac:dyDescent="0.3">
      <c r="A14" s="107"/>
      <c r="B14" s="120">
        <f>IF(DAY(MarSun1)=1,IF(AND(YEAR(MarSun1+1)=CalendarYear,MONTH(MarSun1+1)=3),MarSun1+1,""),IF(AND(YEAR(MarSun1+8)=CalendarYear,MONTH(MarSun1+8)=3),MarSun1+8,""))</f>
        <v>44626</v>
      </c>
      <c r="C14" s="121">
        <f>IF(DAY(MarSun1)=1,IF(AND(YEAR(MarSun1+2)=CalendarYear,MONTH(MarSun1+2)=3),MarSun1+2,""),IF(AND(YEAR(MarSun1+9)=CalendarYear,MONTH(MarSun1+9)=3),MarSun1+9,""))</f>
        <v>44627</v>
      </c>
      <c r="D14" s="116">
        <f>IF(DAY(MarSun1)=1,IF(AND(YEAR(MarSun1+3)=CalendarYear,MONTH(MarSun1+3)=3),MarSun1+3,""),IF(AND(YEAR(MarSun1+10)=CalendarYear,MONTH(MarSun1+10)=3),MarSun1+10,""))</f>
        <v>44628</v>
      </c>
      <c r="E14" s="116">
        <f>IF(DAY(MarSun1)=1,IF(AND(YEAR(MarSun1+4)=CalendarYear,MONTH(MarSun1+4)=3),MarSun1+4,""),IF(AND(YEAR(MarSun1+11)=CalendarYear,MONTH(MarSun1+11)=3),MarSun1+11,""))</f>
        <v>44629</v>
      </c>
      <c r="F14" s="133">
        <f>IF(DAY(MarSun1)=1,IF(AND(YEAR(MarSun1+5)=CalendarYear,MONTH(MarSun1+5)=3),MarSun1+5,""),IF(AND(YEAR(MarSun1+12)=CalendarYear,MONTH(MarSun1+12)=3),MarSun1+12,""))</f>
        <v>44630</v>
      </c>
      <c r="G14" s="116">
        <f>IF(DAY(MarSun1)=1,IF(AND(YEAR(MarSun1+6)=CalendarYear,MONTH(MarSun1+6)=3),MarSun1+6,""),IF(AND(YEAR(MarSun1+13)=CalendarYear,MONTH(MarSun1+13)=3),MarSun1+13,""))</f>
        <v>44631</v>
      </c>
      <c r="H14" s="118">
        <f>IF(DAY(MarSun1)=1,IF(AND(YEAR(MarSun1+7)=CalendarYear,MONTH(MarSun1+7)=3),MarSun1+7,""),IF(AND(YEAR(MarSun1+14)=CalendarYear,MONTH(MarSun1+14)=3),MarSun1+14,""))</f>
        <v>44632</v>
      </c>
      <c r="I14" s="117">
        <f>IF(DAY(AprSun1)=1,IF(AND(YEAR(AprSun1+1)=CalendarYear,MONTH(AprSun1+1)=4),AprSun1+1,""),IF(AND(YEAR(AprSun1+8)=CalendarYear,MONTH(AprSun1+8)=4),AprSun1+8,""))</f>
        <v>44654</v>
      </c>
      <c r="J14" s="137">
        <f>IF(DAY(AprSun1)=1,IF(AND(YEAR(AprSun1+2)=CalendarYear,MONTH(AprSun1+2)=4),AprSun1+2,""),IF(AND(YEAR(AprSun1+9)=CalendarYear,MONTH(AprSun1+9)=4),AprSun1+9,""))</f>
        <v>44655</v>
      </c>
      <c r="K14" s="116">
        <f>IF(DAY(AprSun1)=1,IF(AND(YEAR(AprSun1+3)=CalendarYear,MONTH(AprSun1+3)=4),AprSun1+3,""),IF(AND(YEAR(AprSun1+10)=CalendarYear,MONTH(AprSun1+10)=4),AprSun1+10,""))</f>
        <v>44656</v>
      </c>
      <c r="L14" s="116">
        <f>IF(DAY(AprSun1)=1,IF(AND(YEAR(AprSun1+4)=CalendarYear,MONTH(AprSun1+4)=4),AprSun1+4,""),IF(AND(YEAR(AprSun1+11)=CalendarYear,MONTH(AprSun1+11)=4),AprSun1+11,""))</f>
        <v>44657</v>
      </c>
      <c r="M14" s="136">
        <f>IF(DAY(AprSun1)=1,IF(AND(YEAR(AprSun1+5)=CalendarYear,MONTH(AprSun1+5)=4),AprSun1+5,""),IF(AND(YEAR(AprSun1+12)=CalendarYear,MONTH(AprSun1+12)=4),AprSun1+12,""))</f>
        <v>44658</v>
      </c>
      <c r="N14" s="136">
        <f>IF(DAY(AprSun1)=1,IF(AND(YEAR(AprSun1+6)=CalendarYear,MONTH(AprSun1+6)=4),AprSun1+6,""),IF(AND(YEAR(AprSun1+13)=CalendarYear,MONTH(AprSun1+13)=4),AprSun1+13,""))</f>
        <v>44659</v>
      </c>
      <c r="O14" s="118">
        <f>IF(DAY(AprSun1)=1,IF(AND(YEAR(AprSun1+7)=CalendarYear,MONTH(AprSun1+7)=4),AprSun1+7,""),IF(AND(YEAR(AprSun1+14)=CalendarYear,MONTH(AprSun1+14)=4),AprSun1+14,""))</f>
        <v>44660</v>
      </c>
      <c r="P14" s="105"/>
      <c r="R14" s="74" t="s">
        <v>49</v>
      </c>
    </row>
    <row r="15" spans="1:37" ht="15" customHeight="1" x14ac:dyDescent="0.2">
      <c r="B15" s="120">
        <f>IF(DAY(MarSun1)=1,IF(AND(YEAR(MarSun1+8)=CalendarYear,MONTH(MarSun1+8)=3),MarSun1+8,""),IF(AND(YEAR(MarSun1+15)=CalendarYear,MONTH(MarSun1+15)=3),MarSun1+15,""))</f>
        <v>44633</v>
      </c>
      <c r="C15" s="133">
        <f>IF(DAY(MarSun1)=1,IF(AND(YEAR(MarSun1+9)=CalendarYear,MONTH(MarSun1+9)=3),MarSun1+9,""),IF(AND(YEAR(MarSun1+16)=CalendarYear,MONTH(MarSun1+16)=3),MarSun1+16,""))</f>
        <v>44634</v>
      </c>
      <c r="D15" s="116">
        <f>IF(DAY(MarSun1)=1,IF(AND(YEAR(MarSun1+10)=CalendarYear,MONTH(MarSun1+10)=3),MarSun1+10,""),IF(AND(YEAR(MarSun1+17)=CalendarYear,MONTH(MarSun1+17)=3),MarSun1+17,""))</f>
        <v>44635</v>
      </c>
      <c r="E15" s="133">
        <f>IF(DAY(MarSun1)=1,IF(AND(YEAR(MarSun1+11)=CalendarYear,MONTH(MarSun1+11)=3),MarSun1+11,""),IF(AND(YEAR(MarSun1+18)=CalendarYear,MONTH(MarSun1+18)=3),MarSun1+18,""))</f>
        <v>44636</v>
      </c>
      <c r="F15" s="133">
        <f>IF(DAY(MarSun1)=1,IF(AND(YEAR(MarSun1+12)=CalendarYear,MONTH(MarSun1+12)=3),MarSun1+12,""),IF(AND(YEAR(MarSun1+19)=CalendarYear,MONTH(MarSun1+19)=3),MarSun1+19,""))</f>
        <v>44637</v>
      </c>
      <c r="G15" s="116">
        <f>IF(DAY(MarSun1)=1,IF(AND(YEAR(MarSun1+13)=CalendarYear,MONTH(MarSun1+13)=3),MarSun1+13,""),IF(AND(YEAR(MarSun1+20)=CalendarYear,MONTH(MarSun1+20)=3),MarSun1+20,""))</f>
        <v>44638</v>
      </c>
      <c r="H15" s="118">
        <f>IF(DAY(MarSun1)=1,IF(AND(YEAR(MarSun1+14)=CalendarYear,MONTH(MarSun1+14)=3),MarSun1+14,""),IF(AND(YEAR(MarSun1+21)=CalendarYear,MONTH(MarSun1+21)=3),MarSun1+21,""))</f>
        <v>44639</v>
      </c>
      <c r="I15" s="117">
        <f>IF(DAY(AprSun1)=1,IF(AND(YEAR(AprSun1+8)=CalendarYear,MONTH(AprSun1+8)=4),AprSun1+8,""),IF(AND(YEAR(AprSun1+15)=CalendarYear,MONTH(AprSun1+15)=4),AprSun1+15,""))</f>
        <v>44661</v>
      </c>
      <c r="J15" s="139">
        <f>IF(DAY(AprSun1)=1,IF(AND(YEAR(AprSun1+9)=CalendarYear,MONTH(AprSun1+9)=4),AprSun1+9,""),IF(AND(YEAR(AprSun1+16)=CalendarYear,MONTH(AprSun1+16)=4),AprSun1+16,""))</f>
        <v>44662</v>
      </c>
      <c r="K15" s="133">
        <f>IF(DAY(AprSun1)=1,IF(AND(YEAR(AprSun1+10)=CalendarYear,MONTH(AprSun1+10)=4),AprSun1+10,""),IF(AND(YEAR(AprSun1+17)=CalendarYear,MONTH(AprSun1+17)=4),AprSun1+17,""))</f>
        <v>44663</v>
      </c>
      <c r="L15" s="116">
        <f>IF(DAY(AprSun1)=1,IF(AND(YEAR(AprSun1+11)=CalendarYear,MONTH(AprSun1+11)=4),AprSun1+11,""),IF(AND(YEAR(AprSun1+18)=CalendarYear,MONTH(AprSun1+18)=4),AprSun1+18,""))</f>
        <v>44664</v>
      </c>
      <c r="M15" s="117">
        <f>IF(DAY(AprSun1)=1,IF(AND(YEAR(AprSun1+12)=CalendarYear,MONTH(AprSun1+12)=4),AprSun1+12,""),IF(AND(YEAR(AprSun1+19)=CalendarYear,MONTH(AprSun1+19)=4),AprSun1+19,""))</f>
        <v>44665</v>
      </c>
      <c r="N15" s="117">
        <f>IF(DAY(AprSun1)=1,IF(AND(YEAR(AprSun1+13)=CalendarYear,MONTH(AprSun1+13)=4),AprSun1+13,""),IF(AND(YEAR(AprSun1+20)=CalendarYear,MONTH(AprSun1+20)=4),AprSun1+20,""))</f>
        <v>44666</v>
      </c>
      <c r="O15" s="118">
        <f>IF(DAY(AprSun1)=1,IF(AND(YEAR(AprSun1+14)=CalendarYear,MONTH(AprSun1+14)=4),AprSun1+14,""),IF(AND(YEAR(AprSun1+21)=CalendarYear,MONTH(AprSun1+21)=4),AprSun1+21,""))</f>
        <v>44667</v>
      </c>
      <c r="P15" s="105"/>
      <c r="R15" s="78"/>
      <c r="S15" s="12"/>
    </row>
    <row r="16" spans="1:37" ht="15" customHeight="1" x14ac:dyDescent="0.2">
      <c r="B16" s="120">
        <f>IF(DAY(MarSun1)=1,IF(AND(YEAR(MarSun1+15)=CalendarYear,MONTH(MarSun1+15)=3),MarSun1+15,""),IF(AND(YEAR(MarSun1+22)=CalendarYear,MONTH(MarSun1+22)=3),MarSun1+22,""))</f>
        <v>44640</v>
      </c>
      <c r="C16" s="133">
        <f>IF(DAY(MarSun1)=1,IF(AND(YEAR(MarSun1+16)=CalendarYear,MONTH(MarSun1+16)=3),MarSun1+16,""),IF(AND(YEAR(MarSun1+23)=CalendarYear,MONTH(MarSun1+23)=3),MarSun1+23,""))</f>
        <v>44641</v>
      </c>
      <c r="D16" s="121">
        <f>IF(DAY(MarSun1)=1,IF(AND(YEAR(MarSun1+17)=CalendarYear,MONTH(MarSun1+17)=3),MarSun1+17,""),IF(AND(YEAR(MarSun1+24)=CalendarYear,MONTH(MarSun1+24)=3),MarSun1+24,""))</f>
        <v>44642</v>
      </c>
      <c r="E16" s="116">
        <f>IF(DAY(MarSun1)=1,IF(AND(YEAR(MarSun1+18)=CalendarYear,MONTH(MarSun1+18)=3),MarSun1+18,""),IF(AND(YEAR(MarSun1+25)=CalendarYear,MONTH(MarSun1+25)=3),MarSun1+25,""))</f>
        <v>44643</v>
      </c>
      <c r="F16" s="133">
        <f>IF(DAY(MarSun1)=1,IF(AND(YEAR(MarSun1+19)=CalendarYear,MONTH(MarSun1+19)=3),MarSun1+19,""),IF(AND(YEAR(MarSun1+26)=CalendarYear,MONTH(MarSun1+26)=3),MarSun1+26,""))</f>
        <v>44644</v>
      </c>
      <c r="G16" s="116">
        <f>IF(DAY(MarSun1)=1,IF(AND(YEAR(MarSun1+20)=CalendarYear,MONTH(MarSun1+20)=3),MarSun1+20,""),IF(AND(YEAR(MarSun1+27)=CalendarYear,MONTH(MarSun1+27)=3),MarSun1+27,""))</f>
        <v>44645</v>
      </c>
      <c r="H16" s="118">
        <f>IF(DAY(MarSun1)=1,IF(AND(YEAR(MarSun1+21)=CalendarYear,MONTH(MarSun1+21)=3),MarSun1+21,""),IF(AND(YEAR(MarSun1+28)=CalendarYear,MONTH(MarSun1+28)=3),MarSun1+28,""))</f>
        <v>44646</v>
      </c>
      <c r="I16" s="117">
        <f>IF(DAY(AprSun1)=1,IF(AND(YEAR(AprSun1+15)=CalendarYear,MONTH(AprSun1+15)=4),AprSun1+15,""),IF(AND(YEAR(AprSun1+22)=CalendarYear,MONTH(AprSun1+22)=4),AprSun1+22,""))</f>
        <v>44668</v>
      </c>
      <c r="J16" s="121">
        <f>IF(DAY(AprSun1)=1,IF(AND(YEAR(AprSun1+16)=CalendarYear,MONTH(AprSun1+16)=4),AprSun1+16,""),IF(AND(YEAR(AprSun1+23)=CalendarYear,MONTH(AprSun1+23)=4),AprSun1+23,""))</f>
        <v>44669</v>
      </c>
      <c r="K16" s="116">
        <f>IF(DAY(AprSun1)=1,IF(AND(YEAR(AprSun1+17)=CalendarYear,MONTH(AprSun1+17)=4),AprSun1+17,""),IF(AND(YEAR(AprSun1+24)=CalendarYear,MONTH(AprSun1+24)=4),AprSun1+24,""))</f>
        <v>44670</v>
      </c>
      <c r="L16" s="116">
        <f>IF(DAY(AprSun1)=1,IF(AND(YEAR(AprSun1+18)=CalendarYear,MONTH(AprSun1+18)=4),AprSun1+18,""),IF(AND(YEAR(AprSun1+25)=CalendarYear,MONTH(AprSun1+25)=4),AprSun1+25,""))</f>
        <v>44671</v>
      </c>
      <c r="M16" s="117">
        <f>IF(DAY(AprSun1)=1,IF(AND(YEAR(AprSun1+19)=CalendarYear,MONTH(AprSun1+19)=4),AprSun1+19,""),IF(AND(YEAR(AprSun1+26)=CalendarYear,MONTH(AprSun1+26)=4),AprSun1+26,""))</f>
        <v>44672</v>
      </c>
      <c r="N16" s="116">
        <f>IF(DAY(AprSun1)=1,IF(AND(YEAR(AprSun1+20)=CalendarYear,MONTH(AprSun1+20)=4),AprSun1+20,""),IF(AND(YEAR(AprSun1+27)=CalendarYear,MONTH(AprSun1+27)=4),AprSun1+27,""))</f>
        <v>44673</v>
      </c>
      <c r="O16" s="118">
        <f>IF(DAY(AprSun1)=1,IF(AND(YEAR(AprSun1+21)=CalendarYear,MONTH(AprSun1+21)=4),AprSun1+21,""),IF(AND(YEAR(AprSun1+28)=CalendarYear,MONTH(AprSun1+28)=4),AprSun1+28,""))</f>
        <v>44674</v>
      </c>
      <c r="P16" s="105"/>
      <c r="S16" s="127"/>
    </row>
    <row r="17" spans="1:37" ht="15" customHeight="1" x14ac:dyDescent="0.2">
      <c r="B17" s="71">
        <f>IF(DAY(MarSun1)=1,IF(AND(YEAR(MarSun1+22)=CalendarYear,MONTH(MarSun1+22)=3),MarSun1+22,""),IF(AND(YEAR(MarSun1+29)=CalendarYear,MONTH(MarSun1+29)=3),MarSun1+29,""))</f>
        <v>44647</v>
      </c>
      <c r="C17" s="133">
        <f>IF(DAY(MarSun1)=1,IF(AND(YEAR(MarSun1+23)=CalendarYear,MONTH(MarSun1+23)=3),MarSun1+23,""),IF(AND(YEAR(MarSun1+30)=CalendarYear,MONTH(MarSun1+30)=3),MarSun1+30,""))</f>
        <v>44648</v>
      </c>
      <c r="D17" s="133">
        <f>IF(DAY(MarSun1)=1,IF(AND(YEAR(MarSun1+24)=CalendarYear,MONTH(MarSun1+24)=3),MarSun1+24,""),IF(AND(YEAR(MarSun1+31)=CalendarYear,MONTH(MarSun1+31)=3),MarSun1+31,""))</f>
        <v>44649</v>
      </c>
      <c r="E17" s="133">
        <f>IF(DAY(MarSun1)=1,IF(AND(YEAR(MarSun1+25)=CalendarYear,MONTH(MarSun1+25)=3),MarSun1+25,""),IF(AND(YEAR(MarSun1+32)=CalendarYear,MONTH(MarSun1+32)=3),MarSun1+32,""))</f>
        <v>44650</v>
      </c>
      <c r="F17" s="133">
        <f>IF(DAY(MarSun1)=1,IF(AND(YEAR(MarSun1+26)=CalendarYear,MONTH(MarSun1+26)=3),MarSun1+26,""),IF(AND(YEAR(MarSun1+33)=CalendarYear,MONTH(MarSun1+33)=3),MarSun1+33,""))</f>
        <v>44651</v>
      </c>
      <c r="G17" s="133" t="str">
        <f>IF(DAY(MarSun1)=1,IF(AND(YEAR(MarSun1+27)=CalendarYear,MONTH(MarSun1+27)=3),MarSun1+27,""),IF(AND(YEAR(MarSun1+34)=CalendarYear,MONTH(MarSun1+34)=3),MarSun1+34,""))</f>
        <v/>
      </c>
      <c r="H17" s="138" t="str">
        <f>IF(DAY(MarSun1)=1,IF(AND(YEAR(MarSun1+28)=CalendarYear,MONTH(MarSun1+28)=3),MarSun1+28,""),IF(AND(YEAR(MarSun1+35)=CalendarYear,MONTH(MarSun1+35)=3),MarSun1+35,""))</f>
        <v/>
      </c>
      <c r="I17" s="135">
        <f>IF(DAY(AprSun1)=1,IF(AND(YEAR(AprSun1+22)=CalendarYear,MONTH(AprSun1+22)=4),AprSun1+22,""),IF(AND(YEAR(AprSun1+29)=CalendarYear,MONTH(AprSun1+29)=4),AprSun1+29,""))</f>
        <v>44675</v>
      </c>
      <c r="J17" s="133">
        <f>IF(DAY(AprSun1)=1,IF(AND(YEAR(AprSun1+23)=CalendarYear,MONTH(AprSun1+23)=4),AprSun1+23,""),IF(AND(YEAR(AprSun1+30)=CalendarYear,MONTH(AprSun1+30)=4),AprSun1+30,""))</f>
        <v>44676</v>
      </c>
      <c r="K17" s="133">
        <f>IF(DAY(AprSun1)=1,IF(AND(YEAR(AprSun1+24)=CalendarYear,MONTH(AprSun1+24)=4),AprSun1+24,""),IF(AND(YEAR(AprSun1+31)=CalendarYear,MONTH(AprSun1+31)=4),AprSun1+31,""))</f>
        <v>44677</v>
      </c>
      <c r="L17" s="133">
        <f>IF(DAY(AprSun1)=1,IF(AND(YEAR(AprSun1+25)=CalendarYear,MONTH(AprSun1+25)=4),AprSun1+25,""),IF(AND(YEAR(AprSun1+32)=CalendarYear,MONTH(AprSun1+32)=4),AprSun1+32,""))</f>
        <v>44678</v>
      </c>
      <c r="M17" s="133">
        <f>IF(DAY(AprSun1)=1,IF(AND(YEAR(AprSun1+26)=CalendarYear,MONTH(AprSun1+26)=4),AprSun1+26,""),IF(AND(YEAR(AprSun1+33)=CalendarYear,MONTH(AprSun1+33)=4),AprSun1+33,""))</f>
        <v>44679</v>
      </c>
      <c r="N17" s="133">
        <f>IF(DAY(AprSun1)=1,IF(AND(YEAR(AprSun1+27)=CalendarYear,MONTH(AprSun1+27)=4),AprSun1+27,""),IF(AND(YEAR(AprSun1+34)=CalendarYear,MONTH(AprSun1+34)=4),AprSun1+34,""))</f>
        <v>44680</v>
      </c>
      <c r="O17" s="138">
        <f>IF(DAY(AprSun1)=1,IF(AND(YEAR(AprSun1+28)=CalendarYear,MONTH(AprSun1+28)=4),AprSun1+28,""),IF(AND(YEAR(AprSun1+35)=CalendarYear,MONTH(AprSun1+35)=4),AprSun1+35,""))</f>
        <v>44681</v>
      </c>
      <c r="P17" s="105"/>
      <c r="S17" s="128"/>
    </row>
    <row r="18" spans="1:37" ht="15" customHeight="1" x14ac:dyDescent="0.2">
      <c r="B18" s="140" t="str">
        <f>IF(DAY(MarSun1)=1,IF(AND(YEAR(MarSun1+29)=CalendarYear,MONTH(MarSun1+29)=3),MarSun1+29,""),IF(AND(YEAR(MarSun1+36)=CalendarYear,MONTH(MarSun1+36)=3),MarSun1+36,""))</f>
        <v/>
      </c>
      <c r="C18" s="134" t="str">
        <f>IF(DAY(MarSun1)=1,IF(AND(YEAR(MarSun1+30)=CalendarYear,MONTH(MarSun1+30)=3),MarSun1+30,""),IF(AND(YEAR(MarSun1+37)=CalendarYear,MONTH(MarSun1+37)=3),MarSun1+37,""))</f>
        <v/>
      </c>
      <c r="D18" s="134" t="str">
        <f>IF(DAY(MarSun1)=1,IF(AND(YEAR(MarSun1+31)=CalendarYear,MONTH(MarSun1+31)=3),MarSun1+31,""),IF(AND(YEAR(MarSun1+38)=CalendarYear,MONTH(MarSun1+38)=3),MarSun1+38,""))</f>
        <v/>
      </c>
      <c r="E18" s="134" t="str">
        <f>IF(DAY(MarSun1)=1,IF(AND(YEAR(MarSun1+32)=CalendarYear,MONTH(MarSun1+32)=3),MarSun1+32,""),IF(AND(YEAR(MarSun1+39)=CalendarYear,MONTH(MarSun1+39)=3),MarSun1+39,""))</f>
        <v/>
      </c>
      <c r="F18" s="134" t="str">
        <f>IF(DAY(MarSun1)=1,IF(AND(YEAR(MarSun1+33)=CalendarYear,MONTH(MarSun1+33)=3),MarSun1+33,""),IF(AND(YEAR(MarSun1+40)=CalendarYear,MONTH(MarSun1+40)=3),MarSun1+40,""))</f>
        <v/>
      </c>
      <c r="G18" s="134" t="str">
        <f>IF(DAY(MarSun1)=1,IF(AND(YEAR(MarSun1+34)=CalendarYear,MONTH(MarSun1+34)=3),MarSun1+34,""),IF(AND(YEAR(MarSun1+41)=CalendarYear,MONTH(MarSun1+41)=3),MarSun1+41,""))</f>
        <v/>
      </c>
      <c r="H18" s="141" t="str">
        <f>IF(DAY(MarSun1)=1,IF(AND(YEAR(MarSun1+35)=CalendarYear,MONTH(MarSun1+35)=3),MarSun1+35,""),IF(AND(YEAR(MarSun1+42)=CalendarYear,MONTH(MarSun1+42)=3),MarSun1+42,""))</f>
        <v/>
      </c>
      <c r="I18" s="134" t="str">
        <f>IF(DAY(AprSun1)=1,IF(AND(YEAR(AprSun1+29)=CalendarYear,MONTH(AprSun1+29)=4),AprSun1+29,""),IF(AND(YEAR(AprSun1+36)=CalendarYear,MONTH(AprSun1+36)=4),AprSun1+36,""))</f>
        <v/>
      </c>
      <c r="J18" s="134" t="str">
        <f>IF(DAY(AprSun1)=1,IF(AND(YEAR(AprSun1+30)=CalendarYear,MONTH(AprSun1+30)=4),AprSun1+30,""),IF(AND(YEAR(AprSun1+37)=CalendarYear,MONTH(AprSun1+37)=4),AprSun1+37,""))</f>
        <v/>
      </c>
      <c r="K18" s="134" t="str">
        <f>IF(DAY(AprSun1)=1,IF(AND(YEAR(AprSun1+31)=CalendarYear,MONTH(AprSun1+31)=4),AprSun1+31,""),IF(AND(YEAR(AprSun1+38)=CalendarYear,MONTH(AprSun1+38)=4),AprSun1+38,""))</f>
        <v/>
      </c>
      <c r="L18" s="134" t="str">
        <f>IF(DAY(AprSun1)=1,IF(AND(YEAR(AprSun1+32)=CalendarYear,MONTH(AprSun1+32)=4),AprSun1+32,""),IF(AND(YEAR(AprSun1+39)=CalendarYear,MONTH(AprSun1+39)=4),AprSun1+39,""))</f>
        <v/>
      </c>
      <c r="M18" s="134" t="str">
        <f>IF(DAY(AprSun1)=1,IF(AND(YEAR(AprSun1+33)=CalendarYear,MONTH(AprSun1+33)=4),AprSun1+33,""),IF(AND(YEAR(AprSun1+40)=CalendarYear,MONTH(AprSun1+40)=4),AprSun1+40,""))</f>
        <v/>
      </c>
      <c r="N18" s="134" t="str">
        <f>IF(DAY(AprSun1)=1,IF(AND(YEAR(AprSun1+34)=CalendarYear,MONTH(AprSun1+34)=4),AprSun1+34,""),IF(AND(YEAR(AprSun1+41)=CalendarYear,MONTH(AprSun1+41)=4),AprSun1+41,""))</f>
        <v/>
      </c>
      <c r="O18" s="141" t="str">
        <f>IF(DAY(AprSun1)=1,IF(AND(YEAR(AprSun1+35)=CalendarYear,MONTH(AprSun1+35)=4),AprSun1+35,""),IF(AND(YEAR(AprSun1+42)=CalendarYear,MONTH(AprSun1+42)=4),AprSun1+42,""))</f>
        <v/>
      </c>
      <c r="P18" s="105"/>
      <c r="R18" s="77"/>
    </row>
    <row r="19" spans="1:37" ht="15" customHeight="1" x14ac:dyDescent="0.3">
      <c r="A19" s="107" t="s">
        <v>10</v>
      </c>
      <c r="B19" s="183" t="s">
        <v>30</v>
      </c>
      <c r="C19" s="170"/>
      <c r="D19" s="170"/>
      <c r="E19" s="170"/>
      <c r="F19" s="170"/>
      <c r="G19" s="170"/>
      <c r="H19" s="171"/>
      <c r="I19" s="183" t="s">
        <v>31</v>
      </c>
      <c r="J19" s="170"/>
      <c r="K19" s="170"/>
      <c r="L19" s="170"/>
      <c r="M19" s="170"/>
      <c r="N19" s="170"/>
      <c r="O19" s="171"/>
      <c r="P19" s="125"/>
      <c r="Q19" s="126"/>
      <c r="R19" s="87" t="s">
        <v>57</v>
      </c>
      <c r="T19" s="126"/>
      <c r="U19" s="126"/>
      <c r="W19" s="126"/>
      <c r="X19" s="126"/>
      <c r="Y19" s="126"/>
      <c r="Z19" s="126"/>
      <c r="AA19" s="126"/>
      <c r="AB19" s="126"/>
      <c r="AC19" s="126"/>
      <c r="AE19" s="126"/>
      <c r="AF19" s="126"/>
      <c r="AG19" s="126"/>
      <c r="AH19" s="126"/>
      <c r="AI19" s="126"/>
      <c r="AJ19" s="126"/>
      <c r="AK19" s="126"/>
    </row>
    <row r="20" spans="1:37" ht="15" customHeight="1" x14ac:dyDescent="0.3">
      <c r="A20" s="107" t="s">
        <v>19</v>
      </c>
      <c r="B20" s="70" t="s">
        <v>0</v>
      </c>
      <c r="C20" s="142" t="s">
        <v>51</v>
      </c>
      <c r="D20" s="142" t="s">
        <v>52</v>
      </c>
      <c r="E20" s="142" t="s">
        <v>53</v>
      </c>
      <c r="F20" s="142" t="s">
        <v>54</v>
      </c>
      <c r="G20" s="142" t="s">
        <v>55</v>
      </c>
      <c r="H20" s="34" t="s">
        <v>56</v>
      </c>
      <c r="I20" s="143" t="s">
        <v>0</v>
      </c>
      <c r="J20" s="142" t="s">
        <v>51</v>
      </c>
      <c r="K20" s="142" t="s">
        <v>52</v>
      </c>
      <c r="L20" s="142" t="s">
        <v>53</v>
      </c>
      <c r="M20" s="142" t="s">
        <v>54</v>
      </c>
      <c r="N20" s="142" t="s">
        <v>55</v>
      </c>
      <c r="O20" s="34" t="s">
        <v>56</v>
      </c>
      <c r="P20" s="105"/>
      <c r="R20" s="87" t="s">
        <v>66</v>
      </c>
    </row>
    <row r="21" spans="1:37" ht="15" customHeight="1" x14ac:dyDescent="0.3">
      <c r="A21" s="107"/>
      <c r="B21" s="71">
        <f>IF(DAY(MaySun1)=1,"",IF(AND(YEAR(MaySun1+1)=CalendarYear,MONTH(MaySun1+1)=5),MaySun1+1,""))</f>
        <v>44682</v>
      </c>
      <c r="C21" s="121">
        <f>IF(DAY(MaySun1)=1,"",IF(AND(YEAR(MaySun1+2)=CalendarYear,MONTH(MaySun1+2)=5),MaySun1+2,""))</f>
        <v>44683</v>
      </c>
      <c r="D21" s="133">
        <f>IF(DAY(MaySun1)=1,"",IF(AND(YEAR(MaySun1+3)=CalendarYear,MONTH(MaySun1+3)=5),MaySun1+3,""))</f>
        <v>44684</v>
      </c>
      <c r="E21" s="133">
        <f>IF(DAY(MaySun1)=1,"",IF(AND(YEAR(MaySun1+4)=CalendarYear,MONTH(MaySun1+4)=5),MaySun1+4,""))</f>
        <v>44685</v>
      </c>
      <c r="F21" s="133">
        <f>IF(DAY(MaySun1)=1,"",IF(AND(YEAR(MaySun1+5)=CalendarYear,MONTH(MaySun1+5)=5),MaySun1+5,""))</f>
        <v>44686</v>
      </c>
      <c r="G21" s="139">
        <f>IF(DAY(MaySun1)=1,"",IF(AND(YEAR(MaySun1+6)=CalendarYear,MONTH(MaySun1+6)=5),MaySun1+6,""))</f>
        <v>44687</v>
      </c>
      <c r="H21" s="138">
        <f>IF(DAY(MaySun1)=1,IF(AND(YEAR(MaySun1)=CalendarYear,MONTH(MaySun1)=5),MaySun1,""),IF(AND(YEAR(MaySun1+7)=CalendarYear,MONTH(MaySun1+7)=5),MaySun1+7,""))</f>
        <v>44688</v>
      </c>
      <c r="I21" s="135" t="str">
        <f>IF(DAY(JunSun1)=1,"",IF(AND(YEAR(JunSun1+1)=CalendarYear,MONTH(JunSun1+1)=6),JunSun1+1,""))</f>
        <v/>
      </c>
      <c r="J21" s="135" t="str">
        <f>IF(DAY(JunSun1)=1,"",IF(AND(YEAR(JunSun1+2)=CalendarYear,MONTH(JunSun1+2)=6),JunSun1+2,""))</f>
        <v/>
      </c>
      <c r="K21" s="133" t="str">
        <f>IF(DAY(JunSun1)=1,"",IF(AND(YEAR(JunSun1+3)=CalendarYear,MONTH(JunSun1+3)=6),JunSun1+3,""))</f>
        <v/>
      </c>
      <c r="L21" s="133">
        <f>IF(DAY(JunSun1)=1,"",IF(AND(YEAR(JunSun1+4)=CalendarYear,MONTH(JunSun1+4)=6),JunSun1+4,""))</f>
        <v>44713</v>
      </c>
      <c r="M21" s="133">
        <f>IF(DAY(JunSun1)=1,"",IF(AND(YEAR(JunSun1+5)=CalendarYear,MONTH(JunSun1+5)=6),JunSun1+5,""))</f>
        <v>44714</v>
      </c>
      <c r="N21" s="133">
        <f>IF(DAY(JunSun1)=1,"",IF(AND(YEAR(JunSun1+6)=CalendarYear,MONTH(JunSun1+6)=6),JunSun1+6,""))</f>
        <v>44715</v>
      </c>
      <c r="O21" s="138">
        <f>IF(DAY(JunSun1)=1,IF(AND(YEAR(JunSun1)=CalendarYear,MONTH(JunSun1)=6),JunSun1,""),IF(AND(YEAR(JunSun1+7)=CalendarYear,MONTH(JunSun1+7)=6),JunSun1+7,""))</f>
        <v>44716</v>
      </c>
      <c r="P21" s="105"/>
      <c r="R21" s="87" t="s">
        <v>64</v>
      </c>
    </row>
    <row r="22" spans="1:37" ht="15" customHeight="1" x14ac:dyDescent="0.3">
      <c r="B22" s="71">
        <f>IF(DAY(MaySun1)=1,IF(AND(YEAR(MaySun1+1)=CalendarYear,MONTH(MaySun1+1)=5),MaySun1+1,""),IF(AND(YEAR(MaySun1+8)=CalendarYear,MONTH(MaySun1+8)=5),MaySun1+8,""))</f>
        <v>44689</v>
      </c>
      <c r="C22" s="133">
        <f>IF(DAY(MaySun1)=1,IF(AND(YEAR(MaySun1+2)=CalendarYear,MONTH(MaySun1+2)=5),MaySun1+2,""),IF(AND(YEAR(MaySun1+9)=CalendarYear,MONTH(MaySun1+9)=5),MaySun1+9,""))</f>
        <v>44690</v>
      </c>
      <c r="D22" s="133">
        <f>IF(DAY(MaySun1)=1,IF(AND(YEAR(MaySun1+3)=CalendarYear,MONTH(MaySun1+3)=5),MaySun1+3,""),IF(AND(YEAR(MaySun1+10)=CalendarYear,MONTH(MaySun1+10)=5),MaySun1+10,""))</f>
        <v>44691</v>
      </c>
      <c r="E22" s="133">
        <f>IF(DAY(MaySun1)=1,IF(AND(YEAR(MaySun1+4)=CalendarYear,MONTH(MaySun1+4)=5),MaySun1+4,""),IF(AND(YEAR(MaySun1+11)=CalendarYear,MONTH(MaySun1+11)=5),MaySun1+11,""))</f>
        <v>44692</v>
      </c>
      <c r="F22" s="133">
        <f>IF(DAY(MaySun1)=1,IF(AND(YEAR(MaySun1+5)=CalendarYear,MONTH(MaySun1+5)=5),MaySun1+5,""),IF(AND(YEAR(MaySun1+12)=CalendarYear,MONTH(MaySun1+12)=5),MaySun1+12,""))</f>
        <v>44693</v>
      </c>
      <c r="G22" s="133">
        <f>IF(DAY(MaySun1)=1,IF(AND(YEAR(MaySun1+6)=CalendarYear,MONTH(MaySun1+6)=5),MaySun1+6,""),IF(AND(YEAR(MaySun1+13)=CalendarYear,MONTH(MaySun1+13)=5),MaySun1+13,""))</f>
        <v>44694</v>
      </c>
      <c r="H22" s="138">
        <f>IF(DAY(MaySun1)=1,IF(AND(YEAR(MaySun1+7)=CalendarYear,MONTH(MaySun1+7)=5),MaySun1+7,""),IF(AND(YEAR(MaySun1+14)=CalendarYear,MONTH(MaySun1+14)=5),MaySun1+14,""))</f>
        <v>44695</v>
      </c>
      <c r="I22" s="135">
        <f>IF(DAY(JunSun1)=1,IF(AND(YEAR(JunSun1+1)=CalendarYear,MONTH(JunSun1+1)=6),JunSun1+1,""),IF(AND(YEAR(JunSun1+8)=CalendarYear,MONTH(JunSun1+8)=6),JunSun1+8,""))</f>
        <v>44717</v>
      </c>
      <c r="J22" s="133">
        <f>IF(DAY(JunSun1)=1,IF(AND(YEAR(JunSun1+2)=CalendarYear,MONTH(JunSun1+2)=6),JunSun1+2,""),IF(AND(YEAR(JunSun1+9)=CalendarYear,MONTH(JunSun1+9)=6),JunSun1+9,""))</f>
        <v>44718</v>
      </c>
      <c r="K22" s="133">
        <f>IF(DAY(JunSun1)=1,IF(AND(YEAR(JunSun1+3)=CalendarYear,MONTH(JunSun1+3)=6),JunSun1+3,""),IF(AND(YEAR(JunSun1+10)=CalendarYear,MONTH(JunSun1+10)=6),JunSun1+10,""))</f>
        <v>44719</v>
      </c>
      <c r="L22" s="133">
        <f>IF(DAY(JunSun1)=1,IF(AND(YEAR(JunSun1+4)=CalendarYear,MONTH(JunSun1+4)=6),JunSun1+4,""),IF(AND(YEAR(JunSun1+11)=CalendarYear,MONTH(JunSun1+11)=6),JunSun1+11,""))</f>
        <v>44720</v>
      </c>
      <c r="M22" s="133">
        <f>IF(DAY(JunSun1)=1,IF(AND(YEAR(JunSun1+5)=CalendarYear,MONTH(JunSun1+5)=6),JunSun1+5,""),IF(AND(YEAR(JunSun1+12)=CalendarYear,MONTH(JunSun1+12)=6),JunSun1+12,""))</f>
        <v>44721</v>
      </c>
      <c r="N22" s="133">
        <f>IF(DAY(JunSun1)=1,IF(AND(YEAR(JunSun1+6)=CalendarYear,MONTH(JunSun1+6)=6),JunSun1+6,""),IF(AND(YEAR(JunSun1+13)=CalendarYear,MONTH(JunSun1+13)=6),JunSun1+13,""))</f>
        <v>44722</v>
      </c>
      <c r="O22" s="138">
        <f>IF(DAY(JunSun1)=1,IF(AND(YEAR(JunSun1+7)=CalendarYear,MONTH(JunSun1+7)=6),JunSun1+7,""),IF(AND(YEAR(JunSun1+14)=CalendarYear,MONTH(JunSun1+14)=6),JunSun1+14,""))</f>
        <v>44723</v>
      </c>
      <c r="P22" s="105"/>
      <c r="R22" s="87" t="s">
        <v>60</v>
      </c>
    </row>
    <row r="23" spans="1:37" ht="15" customHeight="1" x14ac:dyDescent="0.3">
      <c r="B23" s="71">
        <f>IF(DAY(MaySun1)=1,IF(AND(YEAR(MaySun1+8)=CalendarYear,MONTH(MaySun1+8)=5),MaySun1+8,""),IF(AND(YEAR(MaySun1+15)=CalendarYear,MONTH(MaySun1+15)=5),MaySun1+15,""))</f>
        <v>44696</v>
      </c>
      <c r="C23" s="121">
        <f>IF(DAY(MaySun1)=1,IF(AND(YEAR(MaySun1+9)=CalendarYear,MONTH(MaySun1+9)=5),MaySun1+9,""),IF(AND(YEAR(MaySun1+16)=CalendarYear,MONTH(MaySun1+16)=5),MaySun1+16,""))</f>
        <v>44697</v>
      </c>
      <c r="D23" s="133">
        <f>IF(DAY(MaySun1)=1,IF(AND(YEAR(MaySun1+10)=CalendarYear,MONTH(MaySun1+10)=5),MaySun1+10,""),IF(AND(YEAR(MaySun1+17)=CalendarYear,MONTH(MaySun1+17)=5),MaySun1+17,""))</f>
        <v>44698</v>
      </c>
      <c r="E23" s="133">
        <f>IF(DAY(MaySun1)=1,IF(AND(YEAR(MaySun1+11)=CalendarYear,MONTH(MaySun1+11)=5),MaySun1+11,""),IF(AND(YEAR(MaySun1+18)=CalendarYear,MONTH(MaySun1+18)=5),MaySun1+18,""))</f>
        <v>44699</v>
      </c>
      <c r="F23" s="139">
        <f>IF(DAY(MaySun1)=1,IF(AND(YEAR(MaySun1+12)=CalendarYear,MONTH(MaySun1+12)=5),MaySun1+12,""),IF(AND(YEAR(MaySun1+19)=CalendarYear,MONTH(MaySun1+19)=5),MaySun1+19,""))</f>
        <v>44700</v>
      </c>
      <c r="G23" s="133">
        <f>IF(DAY(MaySun1)=1,IF(AND(YEAR(MaySun1+13)=CalendarYear,MONTH(MaySun1+13)=5),MaySun1+13,""),IF(AND(YEAR(MaySun1+20)=CalendarYear,MONTH(MaySun1+20)=5),MaySun1+20,""))</f>
        <v>44701</v>
      </c>
      <c r="H23" s="138">
        <f>IF(DAY(MaySun1)=1,IF(AND(YEAR(MaySun1+14)=CalendarYear,MONTH(MaySun1+14)=5),MaySun1+14,""),IF(AND(YEAR(MaySun1+21)=CalendarYear,MONTH(MaySun1+21)=5),MaySun1+21,""))</f>
        <v>44702</v>
      </c>
      <c r="I23" s="135">
        <f>IF(DAY(JunSun1)=1,IF(AND(YEAR(JunSun1+8)=CalendarYear,MONTH(JunSun1+8)=6),JunSun1+8,""),IF(AND(YEAR(JunSun1+15)=CalendarYear,MONTH(JunSun1+15)=6),JunSun1+15,""))</f>
        <v>44724</v>
      </c>
      <c r="J23" s="121">
        <f>IF(DAY(JunSun1)=1,IF(AND(YEAR(JunSun1+9)=CalendarYear,MONTH(JunSun1+9)=6),JunSun1+9,""),IF(AND(YEAR(JunSun1+16)=CalendarYear,MONTH(JunSun1+16)=6),JunSun1+16,""))</f>
        <v>44725</v>
      </c>
      <c r="K23" s="133">
        <f>IF(DAY(JunSun1)=1,IF(AND(YEAR(JunSun1+10)=CalendarYear,MONTH(JunSun1+10)=6),JunSun1+10,""),IF(AND(YEAR(JunSun1+17)=CalendarYear,MONTH(JunSun1+17)=6),JunSun1+17,""))</f>
        <v>44726</v>
      </c>
      <c r="L23" s="139">
        <f>IF(DAY(JunSun1)=1,IF(AND(YEAR(JunSun1+11)=CalendarYear,MONTH(JunSun1+11)=6),JunSun1+11,""),IF(AND(YEAR(JunSun1+18)=CalendarYear,MONTH(JunSun1+18)=6),JunSun1+18,""))</f>
        <v>44727</v>
      </c>
      <c r="M23" s="139">
        <f>IF(DAY(JunSun1)=1,IF(AND(YEAR(JunSun1+12)=CalendarYear,MONTH(JunSun1+12)=6),JunSun1+12,""),IF(AND(YEAR(JunSun1+19)=CalendarYear,MONTH(JunSun1+19)=6),JunSun1+19,""))</f>
        <v>44728</v>
      </c>
      <c r="N23" s="135">
        <f>IF(DAY(JunSun1)=1,IF(AND(YEAR(JunSun1+13)=CalendarYear,MONTH(JunSun1+13)=6),JunSun1+13,""),IF(AND(YEAR(JunSun1+20)=CalendarYear,MONTH(JunSun1+20)=6),JunSun1+20,""))</f>
        <v>44729</v>
      </c>
      <c r="O23" s="138">
        <f>IF(DAY(JunSun1)=1,IF(AND(YEAR(JunSun1+14)=CalendarYear,MONTH(JunSun1+14)=6),JunSun1+14,""),IF(AND(YEAR(JunSun1+21)=CalendarYear,MONTH(JunSun1+21)=6),JunSun1+21,""))</f>
        <v>44730</v>
      </c>
      <c r="P23" s="105"/>
      <c r="R23" s="76" t="s">
        <v>65</v>
      </c>
    </row>
    <row r="24" spans="1:37" ht="15" customHeight="1" x14ac:dyDescent="0.2">
      <c r="B24" s="71">
        <f>IF(DAY(MaySun1)=1,IF(AND(YEAR(MaySun1+15)=CalendarYear,MONTH(MaySun1+15)=5),MaySun1+15,""),IF(AND(YEAR(MaySun1+22)=CalendarYear,MONTH(MaySun1+22)=5),MaySun1+22,""))</f>
        <v>44703</v>
      </c>
      <c r="C24" s="133">
        <f>IF(DAY(MaySun1)=1,IF(AND(YEAR(MaySun1+16)=CalendarYear,MONTH(MaySun1+16)=5),MaySun1+16,""),IF(AND(YEAR(MaySun1+23)=CalendarYear,MONTH(MaySun1+23)=5),MaySun1+23,""))</f>
        <v>44704</v>
      </c>
      <c r="D24" s="133">
        <f>IF(DAY(MaySun1)=1,IF(AND(YEAR(MaySun1+17)=CalendarYear,MONTH(MaySun1+17)=5),MaySun1+17,""),IF(AND(YEAR(MaySun1+24)=CalendarYear,MONTH(MaySun1+24)=5),MaySun1+24,""))</f>
        <v>44705</v>
      </c>
      <c r="E24" s="133">
        <f>IF(DAY(MaySun1)=1,IF(AND(YEAR(MaySun1+18)=CalendarYear,MONTH(MaySun1+18)=5),MaySun1+18,""),IF(AND(YEAR(MaySun1+25)=CalendarYear,MONTH(MaySun1+25)=5),MaySun1+25,""))</f>
        <v>44706</v>
      </c>
      <c r="F24" s="135">
        <f>IF(DAY(MaySun1)=1,IF(AND(YEAR(MaySun1+19)=CalendarYear,MONTH(MaySun1+19)=5),MaySun1+19,""),IF(AND(YEAR(MaySun1+26)=CalendarYear,MONTH(MaySun1+26)=5),MaySun1+26,""))</f>
        <v>44707</v>
      </c>
      <c r="G24" s="133">
        <f>IF(DAY(MaySun1)=1,IF(AND(YEAR(MaySun1+20)=CalendarYear,MONTH(MaySun1+20)=5),MaySun1+20,""),IF(AND(YEAR(MaySun1+27)=CalendarYear,MONTH(MaySun1+27)=5),MaySun1+27,""))</f>
        <v>44708</v>
      </c>
      <c r="H24" s="138">
        <f>IF(DAY(MaySun1)=1,IF(AND(YEAR(MaySun1+21)=CalendarYear,MONTH(MaySun1+21)=5),MaySun1+21,""),IF(AND(YEAR(MaySun1+28)=CalendarYear,MONTH(MaySun1+28)=5),MaySun1+28,""))</f>
        <v>44709</v>
      </c>
      <c r="I24" s="135">
        <f>IF(DAY(JunSun1)=1,IF(AND(YEAR(JunSun1+15)=CalendarYear,MONTH(JunSun1+15)=6),JunSun1+15,""),IF(AND(YEAR(JunSun1+22)=CalendarYear,MONTH(JunSun1+22)=6),JunSun1+22,""))</f>
        <v>44731</v>
      </c>
      <c r="J24" s="133">
        <f>IF(DAY(JunSun1)=1,IF(AND(YEAR(JunSun1+16)=CalendarYear,MONTH(JunSun1+16)=6),JunSun1+16,""),IF(AND(YEAR(JunSun1+23)=CalendarYear,MONTH(JunSun1+23)=6),JunSun1+23,""))</f>
        <v>44732</v>
      </c>
      <c r="K24" s="133">
        <f>IF(DAY(JunSun1)=1,IF(AND(YEAR(JunSun1+17)=CalendarYear,MONTH(JunSun1+17)=6),JunSun1+17,""),IF(AND(YEAR(JunSun1+24)=CalendarYear,MONTH(JunSun1+24)=6),JunSun1+24,""))</f>
        <v>44733</v>
      </c>
      <c r="L24" s="133">
        <f>IF(DAY(JunSun1)=1,IF(AND(YEAR(JunSun1+18)=CalendarYear,MONTH(JunSun1+18)=6),JunSun1+18,""),IF(AND(YEAR(JunSun1+25)=CalendarYear,MONTH(JunSun1+25)=6),JunSun1+25,""))</f>
        <v>44734</v>
      </c>
      <c r="M24" s="133">
        <f>IF(DAY(JunSun1)=1,IF(AND(YEAR(JunSun1+19)=CalendarYear,MONTH(JunSun1+19)=6),JunSun1+19,""),IF(AND(YEAR(JunSun1+26)=CalendarYear,MONTH(JunSun1+26)=6),JunSun1+26,""))</f>
        <v>44735</v>
      </c>
      <c r="N24" s="133">
        <f>IF(DAY(JunSun1)=1,IF(AND(YEAR(JunSun1+20)=CalendarYear,MONTH(JunSun1+20)=6),JunSun1+20,""),IF(AND(YEAR(JunSun1+27)=CalendarYear,MONTH(JunSun1+27)=6),JunSun1+27,""))</f>
        <v>44736</v>
      </c>
      <c r="O24" s="138">
        <f>IF(DAY(JunSun1)=1,IF(AND(YEAR(JunSun1+21)=CalendarYear,MONTH(JunSun1+21)=6),JunSun1+21,""),IF(AND(YEAR(JunSun1+28)=CalendarYear,MONTH(JunSun1+28)=6),JunSun1+28,""))</f>
        <v>44737</v>
      </c>
      <c r="P24" s="105"/>
      <c r="R24" s="77"/>
    </row>
    <row r="25" spans="1:37" ht="15" customHeight="1" x14ac:dyDescent="0.2">
      <c r="B25" s="71">
        <f>IF(DAY(MaySun1)=1,IF(AND(YEAR(MaySun1+22)=CalendarYear,MONTH(MaySun1+22)=5),MaySun1+22,""),IF(AND(YEAR(MaySun1+29)=CalendarYear,MONTH(MaySun1+29)=5),MaySun1+29,""))</f>
        <v>44710</v>
      </c>
      <c r="C25" s="121">
        <f>IF(DAY(MaySun1)=1,IF(AND(YEAR(MaySun1+23)=CalendarYear,MONTH(MaySun1+23)=5),MaySun1+23,""),IF(AND(YEAR(MaySun1+30)=CalendarYear,MONTH(MaySun1+30)=5),MaySun1+30,""))</f>
        <v>44711</v>
      </c>
      <c r="D25" s="133">
        <f>IF(DAY(MaySun1)=1,IF(AND(YEAR(MaySun1+24)=CalendarYear,MONTH(MaySun1+24)=5),MaySun1+24,""),IF(AND(YEAR(MaySun1+31)=CalendarYear,MONTH(MaySun1+31)=5),MaySun1+31,""))</f>
        <v>44712</v>
      </c>
      <c r="E25" s="133" t="str">
        <f>IF(DAY(MaySun1)=1,IF(AND(YEAR(MaySun1+25)=CalendarYear,MONTH(MaySun1+25)=5),MaySun1+25,""),IF(AND(YEAR(MaySun1+32)=CalendarYear,MONTH(MaySun1+32)=5),MaySun1+32,""))</f>
        <v/>
      </c>
      <c r="F25" s="133" t="str">
        <f>IF(DAY(MaySun1)=1,IF(AND(YEAR(MaySun1+26)=CalendarYear,MONTH(MaySun1+26)=5),MaySun1+26,""),IF(AND(YEAR(MaySun1+33)=CalendarYear,MONTH(MaySun1+33)=5),MaySun1+33,""))</f>
        <v/>
      </c>
      <c r="G25" s="133" t="str">
        <f>IF(DAY(MaySun1)=1,IF(AND(YEAR(MaySun1+27)=CalendarYear,MONTH(MaySun1+27)=5),MaySun1+27,""),IF(AND(YEAR(MaySun1+34)=CalendarYear,MONTH(MaySun1+34)=5),MaySun1+34,""))</f>
        <v/>
      </c>
      <c r="H25" s="138" t="str">
        <f>IF(DAY(MaySun1)=1,IF(AND(YEAR(MaySun1+28)=CalendarYear,MONTH(MaySun1+28)=5),MaySun1+28,""),IF(AND(YEAR(MaySun1+35)=CalendarYear,MONTH(MaySun1+35)=5),MaySun1+35,""))</f>
        <v/>
      </c>
      <c r="I25" s="135">
        <f>IF(DAY(JunSun1)=1,IF(AND(YEAR(JunSun1+22)=CalendarYear,MONTH(JunSun1+22)=6),JunSun1+22,""),IF(AND(YEAR(JunSun1+29)=CalendarYear,MONTH(JunSun1+29)=6),JunSun1+29,""))</f>
        <v>44738</v>
      </c>
      <c r="J25" s="121">
        <f>IF(DAY(JunSun1)=1,IF(AND(YEAR(JunSun1+23)=CalendarYear,MONTH(JunSun1+23)=6),JunSun1+23,""),IF(AND(YEAR(JunSun1+30)=CalendarYear,MONTH(JunSun1+30)=6),JunSun1+30,""))</f>
        <v>44739</v>
      </c>
      <c r="K25" s="133">
        <f>IF(DAY(JunSun1)=1,IF(AND(YEAR(JunSun1+24)=CalendarYear,MONTH(JunSun1+24)=6),JunSun1+24,""),IF(AND(YEAR(JunSun1+31)=CalendarYear,MONTH(JunSun1+31)=6),JunSun1+31,""))</f>
        <v>44740</v>
      </c>
      <c r="L25" s="133">
        <f>IF(DAY(JunSun1)=1,IF(AND(YEAR(JunSun1+25)=CalendarYear,MONTH(JunSun1+25)=6),JunSun1+25,""),IF(AND(YEAR(JunSun1+32)=CalendarYear,MONTH(JunSun1+32)=6),JunSun1+32,""))</f>
        <v>44741</v>
      </c>
      <c r="M25" s="133">
        <f>IF(DAY(JunSun1)=1,IF(AND(YEAR(JunSun1+26)=CalendarYear,MONTH(JunSun1+26)=6),JunSun1+26,""),IF(AND(YEAR(JunSun1+33)=CalendarYear,MONTH(JunSun1+33)=6),JunSun1+33,""))</f>
        <v>44742</v>
      </c>
      <c r="N25" s="133" t="str">
        <f>IF(DAY(JunSun1)=1,IF(AND(YEAR(JunSun1+27)=CalendarYear,MONTH(JunSun1+27)=6),JunSun1+27,""),IF(AND(YEAR(JunSun1+34)=CalendarYear,MONTH(JunSun1+34)=6),JunSun1+34,""))</f>
        <v/>
      </c>
      <c r="O25" s="138" t="str">
        <f>IF(DAY(JunSun1)=1,IF(AND(YEAR(JunSun1+28)=CalendarYear,MONTH(JunSun1+28)=6),JunSun1+28,""),IF(AND(YEAR(JunSun1+35)=CalendarYear,MONTH(JunSun1+35)=6),JunSun1+35,""))</f>
        <v/>
      </c>
      <c r="P25" s="105"/>
    </row>
    <row r="26" spans="1:37" ht="15" customHeight="1" x14ac:dyDescent="0.2">
      <c r="B26" s="72" t="str">
        <f>IF(DAY(MaySun1)=1,IF(AND(YEAR(MaySun1+29)=CalendarYear,MONTH(MaySun1+29)=5),MaySun1+29,""),IF(AND(YEAR(MaySun1+36)=CalendarYear,MONTH(MaySun1+36)=5),MaySun1+36,""))</f>
        <v/>
      </c>
      <c r="C26" s="134" t="str">
        <f>IF(DAY(MaySun1)=1,IF(AND(YEAR(MaySun1+30)=CalendarYear,MONTH(MaySun1+30)=5),MaySun1+30,""),IF(AND(YEAR(MaySun1+37)=CalendarYear,MONTH(MaySun1+37)=5),MaySun1+37,""))</f>
        <v/>
      </c>
      <c r="D26" s="134" t="str">
        <f>IF(DAY(MaySun1)=1,IF(AND(YEAR(MaySun1+31)=CalendarYear,MONTH(MaySun1+31)=5),MaySun1+31,""),IF(AND(YEAR(MaySun1+38)=CalendarYear,MONTH(MaySun1+38)=5),MaySun1+38,""))</f>
        <v/>
      </c>
      <c r="E26" s="134" t="str">
        <f>IF(DAY(MaySun1)=1,IF(AND(YEAR(MaySun1+32)=CalendarYear,MONTH(MaySun1+32)=5),MaySun1+32,""),IF(AND(YEAR(MaySun1+39)=CalendarYear,MONTH(MaySun1+39)=5),MaySun1+39,""))</f>
        <v/>
      </c>
      <c r="F26" s="134" t="str">
        <f>IF(DAY(MaySun1)=1,IF(AND(YEAR(MaySun1+33)=CalendarYear,MONTH(MaySun1+33)=5),MaySun1+33,""),IF(AND(YEAR(MaySun1+40)=CalendarYear,MONTH(MaySun1+40)=5),MaySun1+40,""))</f>
        <v/>
      </c>
      <c r="G26" s="134" t="str">
        <f>IF(DAY(MaySun1)=1,IF(AND(YEAR(MaySun1+34)=CalendarYear,MONTH(MaySun1+34)=5),MaySun1+34,""),IF(AND(YEAR(MaySun1+41)=CalendarYear,MONTH(MaySun1+41)=5),MaySun1+41,""))</f>
        <v/>
      </c>
      <c r="H26" s="141" t="str">
        <f>IF(DAY(MaySun1)=1,IF(AND(YEAR(MaySun1+35)=CalendarYear,MONTH(MaySun1+35)=5),MaySun1+35,""),IF(AND(YEAR(MaySun1+42)=CalendarYear,MONTH(MaySun1+42)=5),MaySun1+42,""))</f>
        <v/>
      </c>
      <c r="I26" s="134" t="str">
        <f>IF(DAY(JunSun1)=1,IF(AND(YEAR(JunSun1+29)=CalendarYear,MONTH(JunSun1+29)=6),JunSun1+29,""),IF(AND(YEAR(JunSun1+36)=CalendarYear,MONTH(JunSun1+36)=6),JunSun1+36,""))</f>
        <v/>
      </c>
      <c r="J26" s="134" t="str">
        <f>IF(DAY(JunSun1)=1,IF(AND(YEAR(JunSun1+30)=CalendarYear,MONTH(JunSun1+30)=6),JunSun1+30,""),IF(AND(YEAR(JunSun1+37)=CalendarYear,MONTH(JunSun1+37)=6),JunSun1+37,""))</f>
        <v/>
      </c>
      <c r="K26" s="134" t="str">
        <f>IF(DAY(JunSun1)=1,IF(AND(YEAR(JunSun1+31)=CalendarYear,MONTH(JunSun1+31)=6),JunSun1+31,""),IF(AND(YEAR(JunSun1+38)=CalendarYear,MONTH(JunSun1+38)=6),JunSun1+38,""))</f>
        <v/>
      </c>
      <c r="L26" s="134" t="str">
        <f>IF(DAY(JunSun1)=1,IF(AND(YEAR(JunSun1+32)=CalendarYear,MONTH(JunSun1+32)=6),JunSun1+32,""),IF(AND(YEAR(JunSun1+39)=CalendarYear,MONTH(JunSun1+39)=6),JunSun1+39,""))</f>
        <v/>
      </c>
      <c r="M26" s="134" t="str">
        <f>IF(DAY(JunSun1)=1,IF(AND(YEAR(JunSun1+33)=CalendarYear,MONTH(JunSun1+33)=6),JunSun1+33,""),IF(AND(YEAR(JunSun1+40)=CalendarYear,MONTH(JunSun1+40)=6),JunSun1+40,""))</f>
        <v/>
      </c>
      <c r="N26" s="134" t="str">
        <f>IF(DAY(JunSun1)=1,IF(AND(YEAR(JunSun1+34)=CalendarYear,MONTH(JunSun1+34)=6),JunSun1+34,""),IF(AND(YEAR(JunSun1+41)=CalendarYear,MONTH(JunSun1+41)=6),JunSun1+41,""))</f>
        <v/>
      </c>
      <c r="O26" s="141" t="str">
        <f>IF(DAY(JunSun1)=1,IF(AND(YEAR(JunSun1+35)=CalendarYear,MONTH(JunSun1+35)=6),JunSun1+35,""),IF(AND(YEAR(JunSun1+42)=CalendarYear,MONTH(JunSun1+42)=6),JunSun1+42,""))</f>
        <v/>
      </c>
      <c r="P26" s="105"/>
      <c r="S26" s="12"/>
    </row>
    <row r="27" spans="1:37" ht="15" customHeight="1" x14ac:dyDescent="0.2">
      <c r="A27" s="107" t="s">
        <v>11</v>
      </c>
      <c r="B27" s="183" t="s">
        <v>32</v>
      </c>
      <c r="C27" s="170"/>
      <c r="D27" s="170"/>
      <c r="E27" s="170"/>
      <c r="F27" s="170"/>
      <c r="G27" s="170"/>
      <c r="H27" s="171"/>
      <c r="I27" s="183" t="s">
        <v>33</v>
      </c>
      <c r="J27" s="170"/>
      <c r="K27" s="170"/>
      <c r="L27" s="170"/>
      <c r="M27" s="170"/>
      <c r="N27" s="170"/>
      <c r="O27" s="171"/>
      <c r="P27" s="105"/>
    </row>
    <row r="28" spans="1:37" ht="15" customHeight="1" x14ac:dyDescent="0.2">
      <c r="A28" s="107" t="s">
        <v>20</v>
      </c>
      <c r="B28" s="70" t="s">
        <v>0</v>
      </c>
      <c r="C28" s="142" t="s">
        <v>51</v>
      </c>
      <c r="D28" s="142" t="s">
        <v>52</v>
      </c>
      <c r="E28" s="142" t="s">
        <v>53</v>
      </c>
      <c r="F28" s="142" t="s">
        <v>54</v>
      </c>
      <c r="G28" s="142" t="s">
        <v>55</v>
      </c>
      <c r="H28" s="34" t="s">
        <v>56</v>
      </c>
      <c r="I28" s="143" t="s">
        <v>0</v>
      </c>
      <c r="J28" s="142" t="s">
        <v>51</v>
      </c>
      <c r="K28" s="142" t="s">
        <v>52</v>
      </c>
      <c r="L28" s="142" t="s">
        <v>53</v>
      </c>
      <c r="M28" s="142" t="s">
        <v>54</v>
      </c>
      <c r="N28" s="142" t="s">
        <v>55</v>
      </c>
      <c r="O28" s="34" t="s">
        <v>56</v>
      </c>
      <c r="P28" s="105"/>
    </row>
    <row r="29" spans="1:37" ht="15" customHeight="1" x14ac:dyDescent="0.2">
      <c r="A29" s="107"/>
      <c r="B29" s="71" t="str">
        <f>IF(DAY(JulSun1)=1,"",IF(AND(YEAR(JulSun1+1)=CalendarYear,MONTH(JulSun1+1)=7),JulSun1+1,""))</f>
        <v/>
      </c>
      <c r="C29" s="133" t="str">
        <f>IF(DAY(JulSun1)=1,"",IF(AND(YEAR(JulSun1+2)=CalendarYear,MONTH(JulSun1+2)=7),JulSun1+2,""))</f>
        <v/>
      </c>
      <c r="D29" s="133" t="str">
        <f>IF(DAY(JulSun1)=1,"",IF(AND(YEAR(JulSun1+3)=CalendarYear,MONTH(JulSun1+3)=7),JulSun1+3,""))</f>
        <v/>
      </c>
      <c r="E29" s="133" t="str">
        <f>IF(DAY(JulSun1)=1,"",IF(AND(YEAR(JulSun1+4)=CalendarYear,MONTH(JulSun1+4)=7),JulSun1+4,""))</f>
        <v/>
      </c>
      <c r="F29" s="133" t="str">
        <f>IF(DAY(JulSun1)=1,"",IF(AND(YEAR(JulSun1+5)=CalendarYear,MONTH(JulSun1+5)=7),JulSun1+5,""))</f>
        <v/>
      </c>
      <c r="G29" s="133">
        <f>IF(DAY(JulSun1)=1,"",IF(AND(YEAR(JulSun1+6)=CalendarYear,MONTH(JulSun1+6)=7),JulSun1+6,""))</f>
        <v>44743</v>
      </c>
      <c r="H29" s="138">
        <f>IF(DAY(JulSun1)=1,IF(AND(YEAR(JulSun1)=CalendarYear,MONTH(JulSun1)=7),JulSun1,""),IF(AND(YEAR(JulSun1+7)=CalendarYear,MONTH(JulSun1+7)=7),JulSun1+7,""))</f>
        <v>44744</v>
      </c>
      <c r="I29" s="135" t="str">
        <f>IF(DAY(AugSun1)=1,"",IF(AND(YEAR(AugSun1+1)=CalendarYear,MONTH(AugSun1+1)=8),AugSun1+1,""))</f>
        <v/>
      </c>
      <c r="J29" s="135">
        <f>IF(DAY(AugSun1)=1,"",IF(AND(YEAR(AugSun1+2)=CalendarYear,MONTH(AugSun1+2)=8),AugSun1+2,""))</f>
        <v>44774</v>
      </c>
      <c r="K29" s="133">
        <f>IF(DAY(AugSun1)=1,"",IF(AND(YEAR(AugSun1+3)=CalendarYear,MONTH(AugSun1+3)=8),AugSun1+3,""))</f>
        <v>44775</v>
      </c>
      <c r="L29" s="133">
        <f>IF(DAY(AugSun1)=1,"",IF(AND(YEAR(AugSun1+4)=CalendarYear,MONTH(AugSun1+4)=8),AugSun1+4,""))</f>
        <v>44776</v>
      </c>
      <c r="M29" s="133">
        <f>IF(DAY(AugSun1)=1,"",IF(AND(YEAR(AugSun1+5)=CalendarYear,MONTH(AugSun1+5)=8),AugSun1+5,""))</f>
        <v>44777</v>
      </c>
      <c r="N29" s="133">
        <f>IF(DAY(AugSun1)=1,"",IF(AND(YEAR(AugSun1+6)=CalendarYear,MONTH(AugSun1+6)=8),AugSun1+6,""))</f>
        <v>44778</v>
      </c>
      <c r="O29" s="138">
        <f>IF(DAY(AugSun1)=1,IF(AND(YEAR(AugSun1)=CalendarYear,MONTH(AugSun1)=8),AugSun1,""),IF(AND(YEAR(AugSun1+7)=CalendarYear,MONTH(AugSun1+7)=8),AugSun1+7,""))</f>
        <v>44779</v>
      </c>
      <c r="P29" s="105"/>
    </row>
    <row r="30" spans="1:37" ht="15" customHeight="1" x14ac:dyDescent="0.2">
      <c r="A30" s="107"/>
      <c r="B30" s="71">
        <f>IF(DAY(JulSun1)=1,IF(AND(YEAR(JulSun1+1)=CalendarYear,MONTH(JulSun1+1)=7),JulSun1+1,""),IF(AND(YEAR(JulSun1+8)=CalendarYear,MONTH(JulSun1+8)=7),JulSun1+8,""))</f>
        <v>44745</v>
      </c>
      <c r="C30" s="133">
        <f>IF(DAY(JulSun1)=1,IF(AND(YEAR(JulSun1+2)=CalendarYear,MONTH(JulSun1+2)=7),JulSun1+2,""),IF(AND(YEAR(JulSun1+9)=CalendarYear,MONTH(JulSun1+9)=7),JulSun1+9,""))</f>
        <v>44746</v>
      </c>
      <c r="D30" s="133">
        <f>IF(DAY(JulSun1)=1,IF(AND(YEAR(JulSun1+3)=CalendarYear,MONTH(JulSun1+3)=7),JulSun1+3,""),IF(AND(YEAR(JulSun1+10)=CalendarYear,MONTH(JulSun1+10)=7),JulSun1+10,""))</f>
        <v>44747</v>
      </c>
      <c r="E30" s="133">
        <f>IF(DAY(JulSun1)=1,IF(AND(YEAR(JulSun1+4)=CalendarYear,MONTH(JulSun1+4)=7),JulSun1+4,""),IF(AND(YEAR(JulSun1+11)=CalendarYear,MONTH(JulSun1+11)=7),JulSun1+11,""))</f>
        <v>44748</v>
      </c>
      <c r="F30" s="133">
        <f>IF(DAY(JulSun1)=1,IF(AND(YEAR(JulSun1+5)=CalendarYear,MONTH(JulSun1+5)=7),JulSun1+5,""),IF(AND(YEAR(JulSun1+12)=CalendarYear,MONTH(JulSun1+12)=7),JulSun1+12,""))</f>
        <v>44749</v>
      </c>
      <c r="G30" s="133">
        <f>IF(DAY(JulSun1)=1,IF(AND(YEAR(JulSun1+6)=CalendarYear,MONTH(JulSun1+6)=7),JulSun1+6,""),IF(AND(YEAR(JulSun1+13)=CalendarYear,MONTH(JulSun1+13)=7),JulSun1+13,""))</f>
        <v>44750</v>
      </c>
      <c r="H30" s="138">
        <f>IF(DAY(JulSun1)=1,IF(AND(YEAR(JulSun1+7)=CalendarYear,MONTH(JulSun1+7)=7),JulSun1+7,""),IF(AND(YEAR(JulSun1+14)=CalendarYear,MONTH(JulSun1+14)=7),JulSun1+14,""))</f>
        <v>44751</v>
      </c>
      <c r="I30" s="135">
        <f>IF(DAY(AugSun1)=1,IF(AND(YEAR(AugSun1+1)=CalendarYear,MONTH(AugSun1+1)=8),AugSun1+1,""),IF(AND(YEAR(AugSun1+8)=CalendarYear,MONTH(AugSun1+8)=8),AugSun1+8,""))</f>
        <v>44780</v>
      </c>
      <c r="J30" s="137">
        <f>IF(DAY(AugSun1)=1,IF(AND(YEAR(AugSun1+2)=CalendarYear,MONTH(AugSun1+2)=8),AugSun1+2,""),IF(AND(YEAR(AugSun1+9)=CalendarYear,MONTH(AugSun1+9)=8),AugSun1+9,""))</f>
        <v>44781</v>
      </c>
      <c r="K30" s="133">
        <f>IF(DAY(AugSun1)=1,IF(AND(YEAR(AugSun1+3)=CalendarYear,MONTH(AugSun1+3)=8),AugSun1+3,""),IF(AND(YEAR(AugSun1+10)=CalendarYear,MONTH(AugSun1+10)=8),AugSun1+10,""))</f>
        <v>44782</v>
      </c>
      <c r="L30" s="133">
        <f>IF(DAY(AugSun1)=1,IF(AND(YEAR(AugSun1+4)=CalendarYear,MONTH(AugSun1+4)=8),AugSun1+4,""),IF(AND(YEAR(AugSun1+11)=CalendarYear,MONTH(AugSun1+11)=8),AugSun1+11,""))</f>
        <v>44783</v>
      </c>
      <c r="M30" s="133">
        <f>IF(DAY(AugSun1)=1,IF(AND(YEAR(AugSun1+5)=CalendarYear,MONTH(AugSun1+5)=8),AugSun1+5,""),IF(AND(YEAR(AugSun1+12)=CalendarYear,MONTH(AugSun1+12)=8),AugSun1+12,""))</f>
        <v>44784</v>
      </c>
      <c r="N30" s="133">
        <f>IF(DAY(AugSun1)=1,IF(AND(YEAR(AugSun1+6)=CalendarYear,MONTH(AugSun1+6)=8),AugSun1+6,""),IF(AND(YEAR(AugSun1+13)=CalendarYear,MONTH(AugSun1+13)=8),AugSun1+13,""))</f>
        <v>44785</v>
      </c>
      <c r="O30" s="138">
        <f>IF(DAY(AugSun1)=1,IF(AND(YEAR(AugSun1+7)=CalendarYear,MONTH(AugSun1+7)=8),AugSun1+7,""),IF(AND(YEAR(AugSun1+14)=CalendarYear,MONTH(AugSun1+14)=8),AugSun1+14,""))</f>
        <v>44786</v>
      </c>
      <c r="P30" s="105"/>
    </row>
    <row r="31" spans="1:37" ht="15" customHeight="1" x14ac:dyDescent="0.2">
      <c r="B31" s="71">
        <f>IF(DAY(JulSun1)=1,IF(AND(YEAR(JulSun1+8)=CalendarYear,MONTH(JulSun1+8)=7),JulSun1+8,""),IF(AND(YEAR(JulSun1+15)=CalendarYear,MONTH(JulSun1+15)=7),JulSun1+15,""))</f>
        <v>44752</v>
      </c>
      <c r="C31" s="121">
        <f>IF(DAY(JulSun1)=1,IF(AND(YEAR(JulSun1+9)=CalendarYear,MONTH(JulSun1+9)=7),JulSun1+9,""),IF(AND(YEAR(JulSun1+16)=CalendarYear,MONTH(JulSun1+16)=7),JulSun1+16,""))</f>
        <v>44753</v>
      </c>
      <c r="D31" s="133">
        <f>IF(DAY(JulSun1)=1,IF(AND(YEAR(JulSun1+10)=CalendarYear,MONTH(JulSun1+10)=7),JulSun1+10,""),IF(AND(YEAR(JulSun1+17)=CalendarYear,MONTH(JulSun1+17)=7),JulSun1+17,""))</f>
        <v>44754</v>
      </c>
      <c r="E31" s="133">
        <f>IF(DAY(JulSun1)=1,IF(AND(YEAR(JulSun1+11)=CalendarYear,MONTH(JulSun1+11)=7),JulSun1+11,""),IF(AND(YEAR(JulSun1+18)=CalendarYear,MONTH(JulSun1+18)=7),JulSun1+18,""))</f>
        <v>44755</v>
      </c>
      <c r="F31" s="133">
        <f>IF(DAY(JulSun1)=1,IF(AND(YEAR(JulSun1+12)=CalendarYear,MONTH(JulSun1+12)=7),JulSun1+12,""),IF(AND(YEAR(JulSun1+19)=CalendarYear,MONTH(JulSun1+19)=7),JulSun1+19,""))</f>
        <v>44756</v>
      </c>
      <c r="G31" s="133">
        <f>IF(DAY(JulSun1)=1,IF(AND(YEAR(JulSun1+13)=CalendarYear,MONTH(JulSun1+13)=7),JulSun1+13,""),IF(AND(YEAR(JulSun1+20)=CalendarYear,MONTH(JulSun1+20)=7),JulSun1+20,""))</f>
        <v>44757</v>
      </c>
      <c r="H31" s="138">
        <f>IF(DAY(JulSun1)=1,IF(AND(YEAR(JulSun1+14)=CalendarYear,MONTH(JulSun1+14)=7),JulSun1+14,""),IF(AND(YEAR(JulSun1+21)=CalendarYear,MONTH(JulSun1+21)=7),JulSun1+21,""))</f>
        <v>44758</v>
      </c>
      <c r="I31" s="135">
        <f>IF(DAY(AugSun1)=1,IF(AND(YEAR(AugSun1+8)=CalendarYear,MONTH(AugSun1+8)=8),AugSun1+8,""),IF(AND(YEAR(AugSun1+15)=CalendarYear,MONTH(AugSun1+15)=8),AugSun1+15,""))</f>
        <v>44787</v>
      </c>
      <c r="J31" s="133">
        <f>IF(DAY(AugSun1)=1,IF(AND(YEAR(AugSun1+9)=CalendarYear,MONTH(AugSun1+9)=8),AugSun1+9,""),IF(AND(YEAR(AugSun1+16)=CalendarYear,MONTH(AugSun1+16)=8),AugSun1+16,""))</f>
        <v>44788</v>
      </c>
      <c r="K31" s="133">
        <f>IF(DAY(AugSun1)=1,IF(AND(YEAR(AugSun1+10)=CalendarYear,MONTH(AugSun1+10)=8),AugSun1+10,""),IF(AND(YEAR(AugSun1+17)=CalendarYear,MONTH(AugSun1+17)=8),AugSun1+17,""))</f>
        <v>44789</v>
      </c>
      <c r="L31" s="133">
        <f>IF(DAY(AugSun1)=1,IF(AND(YEAR(AugSun1+11)=CalendarYear,MONTH(AugSun1+11)=8),AugSun1+11,""),IF(AND(YEAR(AugSun1+18)=CalendarYear,MONTH(AugSun1+18)=8),AugSun1+18,""))</f>
        <v>44790</v>
      </c>
      <c r="M31" s="133">
        <f>IF(DAY(AugSun1)=1,IF(AND(YEAR(AugSun1+12)=CalendarYear,MONTH(AugSun1+12)=8),AugSun1+12,""),IF(AND(YEAR(AugSun1+19)=CalendarYear,MONTH(AugSun1+19)=8),AugSun1+19,""))</f>
        <v>44791</v>
      </c>
      <c r="N31" s="133">
        <f>IF(DAY(AugSun1)=1,IF(AND(YEAR(AugSun1+13)=CalendarYear,MONTH(AugSun1+13)=8),AugSun1+13,""),IF(AND(YEAR(AugSun1+20)=CalendarYear,MONTH(AugSun1+20)=8),AugSun1+20,""))</f>
        <v>44792</v>
      </c>
      <c r="O31" s="138">
        <f>IF(DAY(AugSun1)=1,IF(AND(YEAR(AugSun1+14)=CalendarYear,MONTH(AugSun1+14)=8),AugSun1+14,""),IF(AND(YEAR(AugSun1+21)=CalendarYear,MONTH(AugSun1+21)=8),AugSun1+21,""))</f>
        <v>44793</v>
      </c>
      <c r="P31" s="105"/>
    </row>
    <row r="32" spans="1:37" ht="15" customHeight="1" x14ac:dyDescent="0.2">
      <c r="B32" s="71">
        <f>IF(DAY(JulSun1)=1,IF(AND(YEAR(JulSun1+15)=CalendarYear,MONTH(JulSun1+15)=7),JulSun1+15,""),IF(AND(YEAR(JulSun1+22)=CalendarYear,MONTH(JulSun1+22)=7),JulSun1+22,""))</f>
        <v>44759</v>
      </c>
      <c r="C32" s="133">
        <f>IF(DAY(JulSun1)=1,IF(AND(YEAR(JulSun1+16)=CalendarYear,MONTH(JulSun1+16)=7),JulSun1+16,""),IF(AND(YEAR(JulSun1+23)=CalendarYear,MONTH(JulSun1+23)=7),JulSun1+23,""))</f>
        <v>44760</v>
      </c>
      <c r="D32" s="133">
        <f>IF(DAY(JulSun1)=1,IF(AND(YEAR(JulSun1+17)=CalendarYear,MONTH(JulSun1+17)=7),JulSun1+17,""),IF(AND(YEAR(JulSun1+24)=CalendarYear,MONTH(JulSun1+24)=7),JulSun1+24,""))</f>
        <v>44761</v>
      </c>
      <c r="E32" s="133">
        <f>IF(DAY(JulSun1)=1,IF(AND(YEAR(JulSun1+18)=CalendarYear,MONTH(JulSun1+18)=7),JulSun1+18,""),IF(AND(YEAR(JulSun1+25)=CalendarYear,MONTH(JulSun1+25)=7),JulSun1+25,""))</f>
        <v>44762</v>
      </c>
      <c r="F32" s="133">
        <f>IF(DAY(JulSun1)=1,IF(AND(YEAR(JulSun1+19)=CalendarYear,MONTH(JulSun1+19)=7),JulSun1+19,""),IF(AND(YEAR(JulSun1+26)=CalendarYear,MONTH(JulSun1+26)=7),JulSun1+26,""))</f>
        <v>44763</v>
      </c>
      <c r="G32" s="133">
        <f>IF(DAY(JulSun1)=1,IF(AND(YEAR(JulSun1+20)=CalendarYear,MONTH(JulSun1+20)=7),JulSun1+20,""),IF(AND(YEAR(JulSun1+27)=CalendarYear,MONTH(JulSun1+27)=7),JulSun1+27,""))</f>
        <v>44764</v>
      </c>
      <c r="H32" s="138">
        <f>IF(DAY(JulSun1)=1,IF(AND(YEAR(JulSun1+21)=CalendarYear,MONTH(JulSun1+21)=7),JulSun1+21,""),IF(AND(YEAR(JulSun1+28)=CalendarYear,MONTH(JulSun1+28)=7),JulSun1+28,""))</f>
        <v>44765</v>
      </c>
      <c r="I32" s="135">
        <f>IF(DAY(AugSun1)=1,IF(AND(YEAR(AugSun1+15)=CalendarYear,MONTH(AugSun1+15)=8),AugSun1+15,""),IF(AND(YEAR(AugSun1+22)=CalendarYear,MONTH(AugSun1+22)=8),AugSun1+22,""))</f>
        <v>44794</v>
      </c>
      <c r="J32" s="121">
        <f>IF(DAY(AugSun1)=1,IF(AND(YEAR(AugSun1+16)=CalendarYear,MONTH(AugSun1+16)=8),AugSun1+16,""),IF(AND(YEAR(AugSun1+23)=CalendarYear,MONTH(AugSun1+23)=8),AugSun1+23,""))</f>
        <v>44795</v>
      </c>
      <c r="K32" s="133">
        <f>IF(DAY(AugSun1)=1,IF(AND(YEAR(AugSun1+17)=CalendarYear,MONTH(AugSun1+17)=8),AugSun1+17,""),IF(AND(YEAR(AugSun1+24)=CalendarYear,MONTH(AugSun1+24)=8),AugSun1+24,""))</f>
        <v>44796</v>
      </c>
      <c r="L32" s="133">
        <f>IF(DAY(AugSun1)=1,IF(AND(YEAR(AugSun1+18)=CalendarYear,MONTH(AugSun1+18)=8),AugSun1+18,""),IF(AND(YEAR(AugSun1+25)=CalendarYear,MONTH(AugSun1+25)=8),AugSun1+25,""))</f>
        <v>44797</v>
      </c>
      <c r="M32" s="133">
        <f>IF(DAY(AugSun1)=1,IF(AND(YEAR(AugSun1+19)=CalendarYear,MONTH(AugSun1+19)=8),AugSun1+19,""),IF(AND(YEAR(AugSun1+26)=CalendarYear,MONTH(AugSun1+26)=8),AugSun1+26,""))</f>
        <v>44798</v>
      </c>
      <c r="N32" s="133">
        <f>IF(DAY(AugSun1)=1,IF(AND(YEAR(AugSun1+20)=CalendarYear,MONTH(AugSun1+20)=8),AugSun1+20,""),IF(AND(YEAR(AugSun1+27)=CalendarYear,MONTH(AugSun1+27)=8),AugSun1+27,""))</f>
        <v>44799</v>
      </c>
      <c r="O32" s="138">
        <f>IF(DAY(AugSun1)=1,IF(AND(YEAR(AugSun1+21)=CalendarYear,MONTH(AugSun1+21)=8),AugSun1+21,""),IF(AND(YEAR(AugSun1+28)=CalendarYear,MONTH(AugSun1+28)=8),AugSun1+28,""))</f>
        <v>44800</v>
      </c>
      <c r="P32" s="105"/>
      <c r="S32" s="127"/>
    </row>
    <row r="33" spans="1:19" ht="15" customHeight="1" x14ac:dyDescent="0.2">
      <c r="B33" s="71">
        <f>IF(DAY(JulSun1)=1,IF(AND(YEAR(JulSun1+22)=CalendarYear,MONTH(JulSun1+22)=7),JulSun1+22,""),IF(AND(YEAR(JulSun1+29)=CalendarYear,MONTH(JulSun1+29)=7),JulSun1+29,""))</f>
        <v>44766</v>
      </c>
      <c r="C33" s="121">
        <f>IF(DAY(JulSun1)=1,IF(AND(YEAR(JulSun1+23)=CalendarYear,MONTH(JulSun1+23)=7),JulSun1+23,""),IF(AND(YEAR(JulSun1+30)=CalendarYear,MONTH(JulSun1+30)=7),JulSun1+30,""))</f>
        <v>44767</v>
      </c>
      <c r="D33" s="133">
        <f>IF(DAY(JulSun1)=1,IF(AND(YEAR(JulSun1+24)=CalendarYear,MONTH(JulSun1+24)=7),JulSun1+24,""),IF(AND(YEAR(JulSun1+31)=CalendarYear,MONTH(JulSun1+31)=7),JulSun1+31,""))</f>
        <v>44768</v>
      </c>
      <c r="E33" s="133">
        <f>IF(DAY(JulSun1)=1,IF(AND(YEAR(JulSun1+25)=CalendarYear,MONTH(JulSun1+25)=7),JulSun1+25,""),IF(AND(YEAR(JulSun1+32)=CalendarYear,MONTH(JulSun1+32)=7),JulSun1+32,""))</f>
        <v>44769</v>
      </c>
      <c r="F33" s="133">
        <f>IF(DAY(JulSun1)=1,IF(AND(YEAR(JulSun1+26)=CalendarYear,MONTH(JulSun1+26)=7),JulSun1+26,""),IF(AND(YEAR(JulSun1+33)=CalendarYear,MONTH(JulSun1+33)=7),JulSun1+33,""))</f>
        <v>44770</v>
      </c>
      <c r="G33" s="133">
        <f>IF(DAY(JulSun1)=1,IF(AND(YEAR(JulSun1+27)=CalendarYear,MONTH(JulSun1+27)=7),JulSun1+27,""),IF(AND(YEAR(JulSun1+34)=CalendarYear,MONTH(JulSun1+34)=7),JulSun1+34,""))</f>
        <v>44771</v>
      </c>
      <c r="H33" s="138">
        <f>IF(DAY(JulSun1)=1,IF(AND(YEAR(JulSun1+28)=CalendarYear,MONTH(JulSun1+28)=7),JulSun1+28,""),IF(AND(YEAR(JulSun1+35)=CalendarYear,MONTH(JulSun1+35)=7),JulSun1+35,""))</f>
        <v>44772</v>
      </c>
      <c r="I33" s="135">
        <f>IF(DAY(AugSun1)=1,IF(AND(YEAR(AugSun1+22)=CalendarYear,MONTH(AugSun1+22)=8),AugSun1+22,""),IF(AND(YEAR(AugSun1+29)=CalendarYear,MONTH(AugSun1+29)=8),AugSun1+29,""))</f>
        <v>44801</v>
      </c>
      <c r="J33" s="133">
        <f>IF(DAY(AugSun1)=1,IF(AND(YEAR(AugSun1+23)=CalendarYear,MONTH(AugSun1+23)=8),AugSun1+23,""),IF(AND(YEAR(AugSun1+30)=CalendarYear,MONTH(AugSun1+30)=8),AugSun1+30,""))</f>
        <v>44802</v>
      </c>
      <c r="K33" s="133">
        <f>IF(DAY(AugSun1)=1,IF(AND(YEAR(AugSun1+24)=CalendarYear,MONTH(AugSun1+24)=8),AugSun1+24,""),IF(AND(YEAR(AugSun1+31)=CalendarYear,MONTH(AugSun1+31)=8),AugSun1+31,""))</f>
        <v>44803</v>
      </c>
      <c r="L33" s="133">
        <f>IF(DAY(AugSun1)=1,IF(AND(YEAR(AugSun1+25)=CalendarYear,MONTH(AugSun1+25)=8),AugSun1+25,""),IF(AND(YEAR(AugSun1+32)=CalendarYear,MONTH(AugSun1+32)=8),AugSun1+32,""))</f>
        <v>44804</v>
      </c>
      <c r="M33" s="133" t="str">
        <f>IF(DAY(AugSun1)=1,IF(AND(YEAR(AugSun1+26)=CalendarYear,MONTH(AugSun1+26)=8),AugSun1+26,""),IF(AND(YEAR(AugSun1+33)=CalendarYear,MONTH(AugSun1+33)=8),AugSun1+33,""))</f>
        <v/>
      </c>
      <c r="N33" s="133" t="str">
        <f>IF(DAY(AugSun1)=1,IF(AND(YEAR(AugSun1+27)=CalendarYear,MONTH(AugSun1+27)=8),AugSun1+27,""),IF(AND(YEAR(AugSun1+34)=CalendarYear,MONTH(AugSun1+34)=8),AugSun1+34,""))</f>
        <v/>
      </c>
      <c r="O33" s="138" t="str">
        <f>IF(DAY(AugSun1)=1,IF(AND(YEAR(AugSun1+28)=CalendarYear,MONTH(AugSun1+28)=8),AugSun1+28,""),IF(AND(YEAR(AugSun1+35)=CalendarYear,MONTH(AugSun1+35)=8),AugSun1+35,""))</f>
        <v/>
      </c>
      <c r="P33" s="105"/>
      <c r="S33" s="128"/>
    </row>
    <row r="34" spans="1:19" ht="15" customHeight="1" x14ac:dyDescent="0.2">
      <c r="B34" s="140">
        <f>IF(DAY(JulSun1)=1,IF(AND(YEAR(JulSun1+29)=CalendarYear,MONTH(JulSun1+29)=7),JulSun1+29,""),IF(AND(YEAR(JulSun1+36)=CalendarYear,MONTH(JulSun1+36)=7),JulSun1+36,""))</f>
        <v>44773</v>
      </c>
      <c r="C34" s="134" t="str">
        <f>IF(DAY(JulSun1)=1,IF(AND(YEAR(JulSun1+30)=CalendarYear,MONTH(JulSun1+30)=7),JulSun1+30,""),IF(AND(YEAR(JulSun1+37)=CalendarYear,MONTH(JulSun1+37)=7),JulSun1+37,""))</f>
        <v/>
      </c>
      <c r="D34" s="134" t="str">
        <f>IF(DAY(JulSun1)=1,IF(AND(YEAR(JulSun1+31)=CalendarYear,MONTH(JulSun1+31)=7),JulSun1+31,""),IF(AND(YEAR(JulSun1+38)=CalendarYear,MONTH(JulSun1+38)=7),JulSun1+38,""))</f>
        <v/>
      </c>
      <c r="E34" s="134" t="str">
        <f>IF(DAY(JulSun1)=1,IF(AND(YEAR(JulSun1+32)=CalendarYear,MONTH(JulSun1+32)=7),JulSun1+32,""),IF(AND(YEAR(JulSun1+39)=CalendarYear,MONTH(JulSun1+39)=7),JulSun1+39,""))</f>
        <v/>
      </c>
      <c r="F34" s="134" t="str">
        <f>IF(DAY(JulSun1)=1,IF(AND(YEAR(JulSun1+33)=CalendarYear,MONTH(JulSun1+33)=7),JulSun1+33,""),IF(AND(YEAR(JulSun1+40)=CalendarYear,MONTH(JulSun1+40)=7),JulSun1+40,""))</f>
        <v/>
      </c>
      <c r="G34" s="134" t="str">
        <f>IF(DAY(JulSun1)=1,IF(AND(YEAR(JulSun1+34)=CalendarYear,MONTH(JulSun1+34)=7),JulSun1+34,""),IF(AND(YEAR(JulSun1+41)=CalendarYear,MONTH(JulSun1+41)=7),JulSun1+41,""))</f>
        <v/>
      </c>
      <c r="H34" s="141" t="str">
        <f>IF(DAY(JulSun1)=1,IF(AND(YEAR(JulSun1+35)=CalendarYear,MONTH(JulSun1+35)=7),JulSun1+35,""),IF(AND(YEAR(JulSun1+42)=CalendarYear,MONTH(JulSun1+42)=7),JulSun1+42,""))</f>
        <v/>
      </c>
      <c r="I34" s="46" t="str">
        <f>IF(DAY(AugSun1)=1,IF(AND(YEAR(AugSun1+29)=CalendarYear,MONTH(AugSun1+29)=8),AugSun1+29,""),IF(AND(YEAR(AugSun1+36)=CalendarYear,MONTH(AugSun1+36)=8),AugSun1+36,""))</f>
        <v/>
      </c>
      <c r="J34" s="134" t="str">
        <f>IF(DAY(AugSun1)=1,IF(AND(YEAR(AugSun1+30)=CalendarYear,MONTH(AugSun1+30)=8),AugSun1+30,""),IF(AND(YEAR(AugSun1+37)=CalendarYear,MONTH(AugSun1+37)=8),AugSun1+37,""))</f>
        <v/>
      </c>
      <c r="K34" s="134" t="str">
        <f>IF(DAY(AugSun1)=1,IF(AND(YEAR(AugSun1+31)=CalendarYear,MONTH(AugSun1+31)=8),AugSun1+31,""),IF(AND(YEAR(AugSun1+38)=CalendarYear,MONTH(AugSun1+38)=8),AugSun1+38,""))</f>
        <v/>
      </c>
      <c r="L34" s="134" t="str">
        <f>IF(DAY(AugSun1)=1,IF(AND(YEAR(AugSun1+32)=CalendarYear,MONTH(AugSun1+32)=8),AugSun1+32,""),IF(AND(YEAR(AugSun1+39)=CalendarYear,MONTH(AugSun1+39)=8),AugSun1+39,""))</f>
        <v/>
      </c>
      <c r="M34" s="134" t="str">
        <f>IF(DAY(AugSun1)=1,IF(AND(YEAR(AugSun1+33)=CalendarYear,MONTH(AugSun1+33)=8),AugSun1+33,""),IF(AND(YEAR(AugSun1+40)=CalendarYear,MONTH(AugSun1+40)=8),AugSun1+40,""))</f>
        <v/>
      </c>
      <c r="N34" s="134" t="str">
        <f>IF(DAY(AugSun1)=1,IF(AND(YEAR(AugSun1+34)=CalendarYear,MONTH(AugSun1+34)=8),AugSun1+34,""),IF(AND(YEAR(AugSun1+41)=CalendarYear,MONTH(AugSun1+41)=8),AugSun1+41,""))</f>
        <v/>
      </c>
      <c r="O34" s="141" t="str">
        <f>IF(DAY(AugSun1)=1,IF(AND(YEAR(AugSun1+35)=CalendarYear,MONTH(AugSun1+35)=8),AugSun1+35,""),IF(AND(YEAR(AugSun1+42)=CalendarYear,MONTH(AugSun1+42)=8),AugSun1+42,""))</f>
        <v/>
      </c>
      <c r="P34" s="105"/>
      <c r="S34" s="12"/>
    </row>
    <row r="35" spans="1:19" ht="15" customHeight="1" x14ac:dyDescent="0.2">
      <c r="A35" s="107" t="s">
        <v>12</v>
      </c>
      <c r="B35" s="183" t="s">
        <v>34</v>
      </c>
      <c r="C35" s="170"/>
      <c r="D35" s="170"/>
      <c r="E35" s="170"/>
      <c r="F35" s="170"/>
      <c r="G35" s="170"/>
      <c r="H35" s="171"/>
      <c r="I35" s="183" t="s">
        <v>35</v>
      </c>
      <c r="J35" s="170"/>
      <c r="K35" s="170"/>
      <c r="L35" s="170"/>
      <c r="M35" s="170"/>
      <c r="N35" s="170"/>
      <c r="O35" s="171"/>
      <c r="P35" s="105"/>
    </row>
    <row r="36" spans="1:19" ht="15" customHeight="1" x14ac:dyDescent="0.2">
      <c r="A36" s="107" t="s">
        <v>21</v>
      </c>
      <c r="B36" s="70" t="s">
        <v>0</v>
      </c>
      <c r="C36" s="142" t="s">
        <v>51</v>
      </c>
      <c r="D36" s="142" t="s">
        <v>52</v>
      </c>
      <c r="E36" s="142" t="s">
        <v>53</v>
      </c>
      <c r="F36" s="142" t="s">
        <v>54</v>
      </c>
      <c r="G36" s="142" t="s">
        <v>55</v>
      </c>
      <c r="H36" s="34" t="s">
        <v>56</v>
      </c>
      <c r="I36" s="143" t="s">
        <v>0</v>
      </c>
      <c r="J36" s="142" t="s">
        <v>51</v>
      </c>
      <c r="K36" s="142" t="s">
        <v>52</v>
      </c>
      <c r="L36" s="142" t="s">
        <v>53</v>
      </c>
      <c r="M36" s="142" t="s">
        <v>54</v>
      </c>
      <c r="N36" s="142" t="s">
        <v>55</v>
      </c>
      <c r="O36" s="34" t="s">
        <v>56</v>
      </c>
      <c r="P36" s="105"/>
    </row>
    <row r="37" spans="1:19" ht="15" customHeight="1" x14ac:dyDescent="0.2">
      <c r="B37" s="71" t="str">
        <f>IF(DAY(Vogar)=1,"",IF(AND(YEAR(Vogar+1)=CalendarYear,MONTH(Vogar+1)=9),Vogar+1,""))</f>
        <v/>
      </c>
      <c r="C37" s="133" t="str">
        <f>IF(DAY(Vogar)=1,"",IF(AND(YEAR(Vogar+2)=CalendarYear,MONTH(Vogar+2)=9),Vogar+2,""))</f>
        <v/>
      </c>
      <c r="D37" s="133" t="str">
        <f>IF(DAY(Vogar)=1,"",IF(AND(YEAR(Vogar+3)=CalendarYear,MONTH(Vogar+3)=9),Vogar+3,""))</f>
        <v/>
      </c>
      <c r="E37" s="133" t="str">
        <f>IF(DAY(Vogar)=1,"",IF(AND(YEAR(Vogar+4)=CalendarYear,MONTH(Vogar+4)=9),Vogar+4,""))</f>
        <v/>
      </c>
      <c r="F37" s="133">
        <f>IF(DAY(Vogar)=1,"",IF(AND(YEAR(Vogar+5)=CalendarYear,MONTH(Vogar+5)=9),Vogar+5,""))</f>
        <v>44805</v>
      </c>
      <c r="G37" s="133">
        <f>IF(DAY(Vogar)=1,"",IF(AND(YEAR(Vogar+6)=CalendarYear,MONTH(Vogar+6)=9),Vogar+6,""))</f>
        <v>44806</v>
      </c>
      <c r="H37" s="138">
        <f>IF(DAY(Vogar)=1,IF(AND(YEAR(Vogar)=CalendarYear,MONTH(Vogar)=9),Vogar,""),IF(AND(YEAR(Vogar+7)=CalendarYear,MONTH(Vogar+7)=9),Vogar+7,""))</f>
        <v>44807</v>
      </c>
      <c r="I37" s="135" t="str">
        <f>IF(DAY(OctSun1)=1,"",IF(AND(YEAR(OctSun1+1)=CalendarYear,MONTH(OctSun1+1)=10),OctSun1+1,""))</f>
        <v/>
      </c>
      <c r="J37" s="133" t="str">
        <f>IF(DAY(OctSun1)=1,"",IF(AND(YEAR(OctSun1+2)=CalendarYear,MONTH(OctSun1+2)=10),OctSun1+2,""))</f>
        <v/>
      </c>
      <c r="K37" s="133" t="str">
        <f>IF(DAY(OctSun1)=1,"",IF(AND(YEAR(OctSun1+3)=CalendarYear,MONTH(OctSun1+3)=10),OctSun1+3,""))</f>
        <v/>
      </c>
      <c r="L37" s="133" t="str">
        <f>IF(DAY(OctSun1)=1,"",IF(AND(YEAR(OctSun1+4)=CalendarYear,MONTH(OctSun1+4)=10),OctSun1+4,""))</f>
        <v/>
      </c>
      <c r="M37" s="133" t="str">
        <f>IF(DAY(OctSun1)=1,"",IF(AND(YEAR(OctSun1+5)=CalendarYear,MONTH(OctSun1+5)=10),OctSun1+5,""))</f>
        <v/>
      </c>
      <c r="N37" s="133" t="str">
        <f>IF(DAY(OctSun1)=1,"",IF(AND(YEAR(OctSun1+6)=CalendarYear,MONTH(OctSun1+6)=10),OctSun1+6,""))</f>
        <v/>
      </c>
      <c r="O37" s="138">
        <f>IF(DAY(OctSun1)=1,IF(AND(YEAR(OctSun1)=CalendarYear,MONTH(OctSun1)=10),OctSun1,""),IF(AND(YEAR(OctSun1+7)=CalendarYear,MONTH(OctSun1+7)=10),OctSun1+7,""))</f>
        <v>44835</v>
      </c>
      <c r="P37" s="105"/>
    </row>
    <row r="38" spans="1:19" ht="15" customHeight="1" x14ac:dyDescent="0.2">
      <c r="B38" s="71">
        <f>IF(DAY(Vogar)=1,IF(AND(YEAR(Vogar+1)=CalendarYear,MONTH(Vogar+1)=9),Vogar+1,""),IF(AND(YEAR(Vogar+8)=CalendarYear,MONTH(Vogar+8)=9),Vogar+8,""))</f>
        <v>44808</v>
      </c>
      <c r="C38" s="121">
        <f>IF(DAY(Vogar)=1,IF(AND(YEAR(Vogar+2)=CalendarYear,MONTH(Vogar+2)=9),Vogar+2,""),IF(AND(YEAR(Vogar+9)=CalendarYear,MONTH(Vogar+9)=9),Vogar+9,""))</f>
        <v>44809</v>
      </c>
      <c r="D38" s="133">
        <f>IF(DAY(Vogar)=1,IF(AND(YEAR(Vogar+3)=CalendarYear,MONTH(Vogar+3)=9),Vogar+3,""),IF(AND(YEAR(Vogar+10)=CalendarYear,MONTH(Vogar+10)=9),Vogar+10,""))</f>
        <v>44810</v>
      </c>
      <c r="E38" s="133">
        <f>IF(DAY(Vogar)=1,IF(AND(YEAR(Vogar+4)=CalendarYear,MONTH(Vogar+4)=9),Vogar+4,""),IF(AND(YEAR(Vogar+11)=CalendarYear,MONTH(Vogar+11)=9),Vogar+11,""))</f>
        <v>44811</v>
      </c>
      <c r="F38" s="133">
        <f>IF(DAY(Vogar)=1,IF(AND(YEAR(Vogar+5)=CalendarYear,MONTH(Vogar+5)=9),Vogar+5,""),IF(AND(YEAR(Vogar+12)=CalendarYear,MONTH(Vogar+12)=9),Vogar+12,""))</f>
        <v>44812</v>
      </c>
      <c r="G38" s="133">
        <f>IF(DAY(Vogar)=1,IF(AND(YEAR(Vogar+6)=CalendarYear,MONTH(Vogar+6)=9),Vogar+6,""),IF(AND(YEAR(Vogar+13)=CalendarYear,MONTH(Vogar+13)=9),Vogar+13,""))</f>
        <v>44813</v>
      </c>
      <c r="H38" s="138">
        <f>IF(DAY(Vogar)=1,IF(AND(YEAR(Vogar+7)=CalendarYear,MONTH(Vogar+7)=9),Vogar+7,""),IF(AND(YEAR(Vogar+14)=CalendarYear,MONTH(Vogar+14)=9),Vogar+14,""))</f>
        <v>44814</v>
      </c>
      <c r="I38" s="135">
        <f>IF(DAY(OctSun1)=1,IF(AND(YEAR(OctSun1+1)=CalendarYear,MONTH(OctSun1+1)=10),OctSun1+1,""),IF(AND(YEAR(OctSun1+8)=CalendarYear,MONTH(OctSun1+8)=10),OctSun1+8,""))</f>
        <v>44836</v>
      </c>
      <c r="J38" s="121">
        <f>IF(DAY(OctSun1)=1,IF(AND(YEAR(OctSun1+2)=CalendarYear,MONTH(OctSun1+2)=10),OctSun1+2,""),IF(AND(YEAR(OctSun1+9)=CalendarYear,MONTH(OctSun1+9)=10),OctSun1+9,""))</f>
        <v>44837</v>
      </c>
      <c r="K38" s="133">
        <f>IF(DAY(OctSun1)=1,IF(AND(YEAR(OctSun1+3)=CalendarYear,MONTH(OctSun1+3)=10),OctSun1+3,""),IF(AND(YEAR(OctSun1+10)=CalendarYear,MONTH(OctSun1+10)=10),OctSun1+10,""))</f>
        <v>44838</v>
      </c>
      <c r="L38" s="133">
        <f>IF(DAY(OctSun1)=1,IF(AND(YEAR(OctSun1+4)=CalendarYear,MONTH(OctSun1+4)=10),OctSun1+4,""),IF(AND(YEAR(OctSun1+11)=CalendarYear,MONTH(OctSun1+11)=10),OctSun1+11,""))</f>
        <v>44839</v>
      </c>
      <c r="M38" s="133">
        <f>IF(DAY(OctSun1)=1,IF(AND(YEAR(OctSun1+5)=CalendarYear,MONTH(OctSun1+5)=10),OctSun1+5,""),IF(AND(YEAR(OctSun1+12)=CalendarYear,MONTH(OctSun1+12)=10),OctSun1+12,""))</f>
        <v>44840</v>
      </c>
      <c r="N38" s="133">
        <f>IF(DAY(OctSun1)=1,IF(AND(YEAR(OctSun1+6)=CalendarYear,MONTH(OctSun1+6)=10),OctSun1+6,""),IF(AND(YEAR(OctSun1+13)=CalendarYear,MONTH(OctSun1+13)=10),OctSun1+13,""))</f>
        <v>44841</v>
      </c>
      <c r="O38" s="138">
        <f>IF(DAY(OctSun1)=1,IF(AND(YEAR(OctSun1+7)=CalendarYear,MONTH(OctSun1+7)=10),OctSun1+7,""),IF(AND(YEAR(OctSun1+14)=CalendarYear,MONTH(OctSun1+14)=10),OctSun1+14,""))</f>
        <v>44842</v>
      </c>
      <c r="P38" s="105"/>
    </row>
    <row r="39" spans="1:19" ht="15" customHeight="1" x14ac:dyDescent="0.2">
      <c r="B39" s="71">
        <f>IF(DAY(Vogar)=1,IF(AND(YEAR(Vogar+8)=CalendarYear,MONTH(Vogar+8)=9),Vogar+8,""),IF(AND(YEAR(Vogar+15)=CalendarYear,MONTH(Vogar+15)=9),Vogar+15,""))</f>
        <v>44815</v>
      </c>
      <c r="C39" s="133">
        <f>IF(DAY(Vogar)=1,IF(AND(YEAR(Vogar+9)=CalendarYear,MONTH(Vogar+9)=9),Vogar+9,""),IF(AND(YEAR(Vogar+16)=CalendarYear,MONTH(Vogar+16)=9),Vogar+16,""))</f>
        <v>44816</v>
      </c>
      <c r="D39" s="133">
        <f>IF(DAY(Vogar)=1,IF(AND(YEAR(Vogar+10)=CalendarYear,MONTH(Vogar+10)=9),Vogar+10,""),IF(AND(YEAR(Vogar+17)=CalendarYear,MONTH(Vogar+17)=9),Vogar+17,""))</f>
        <v>44817</v>
      </c>
      <c r="E39" s="133">
        <f>IF(DAY(Vogar)=1,IF(AND(YEAR(Vogar+11)=CalendarYear,MONTH(Vogar+11)=9),Vogar+11,""),IF(AND(YEAR(Vogar+18)=CalendarYear,MONTH(Vogar+18)=9),Vogar+18,""))</f>
        <v>44818</v>
      </c>
      <c r="F39" s="133">
        <f>IF(DAY(Vogar)=1,IF(AND(YEAR(Vogar+12)=CalendarYear,MONTH(Vogar+12)=9),Vogar+12,""),IF(AND(YEAR(Vogar+19)=CalendarYear,MONTH(Vogar+19)=9),Vogar+19,""))</f>
        <v>44819</v>
      </c>
      <c r="G39" s="133">
        <f>IF(DAY(Vogar)=1,IF(AND(YEAR(Vogar+13)=CalendarYear,MONTH(Vogar+13)=9),Vogar+13,""),IF(AND(YEAR(Vogar+20)=CalendarYear,MONTH(Vogar+20)=9),Vogar+20,""))</f>
        <v>44820</v>
      </c>
      <c r="H39" s="138">
        <f>IF(DAY(Vogar)=1,IF(AND(YEAR(Vogar+14)=CalendarYear,MONTH(Vogar+14)=9),Vogar+14,""),IF(AND(YEAR(Vogar+21)=CalendarYear,MONTH(Vogar+21)=9),Vogar+21,""))</f>
        <v>44821</v>
      </c>
      <c r="I39" s="135">
        <f>IF(DAY(OctSun1)=1,IF(AND(YEAR(OctSun1+8)=CalendarYear,MONTH(OctSun1+8)=10),OctSun1+8,""),IF(AND(YEAR(OctSun1+15)=CalendarYear,MONTH(OctSun1+15)=10),OctSun1+15,""))</f>
        <v>44843</v>
      </c>
      <c r="J39" s="133">
        <f>IF(DAY(OctSun1)=1,IF(AND(YEAR(OctSun1+9)=CalendarYear,MONTH(OctSun1+9)=10),OctSun1+9,""),IF(AND(YEAR(OctSun1+16)=CalendarYear,MONTH(OctSun1+16)=10),OctSun1+16,""))</f>
        <v>44844</v>
      </c>
      <c r="K39" s="133">
        <f>IF(DAY(OctSun1)=1,IF(AND(YEAR(OctSun1+10)=CalendarYear,MONTH(OctSun1+10)=10),OctSun1+10,""),IF(AND(YEAR(OctSun1+17)=CalendarYear,MONTH(OctSun1+17)=10),OctSun1+17,""))</f>
        <v>44845</v>
      </c>
      <c r="L39" s="133">
        <f>IF(DAY(OctSun1)=1,IF(AND(YEAR(OctSun1+11)=CalendarYear,MONTH(OctSun1+11)=10),OctSun1+11,""),IF(AND(YEAR(OctSun1+18)=CalendarYear,MONTH(OctSun1+18)=10),OctSun1+18,""))</f>
        <v>44846</v>
      </c>
      <c r="M39" s="133">
        <f>IF(DAY(OctSun1)=1,IF(AND(YEAR(OctSun1+12)=CalendarYear,MONTH(OctSun1+12)=10),OctSun1+12,""),IF(AND(YEAR(OctSun1+19)=CalendarYear,MONTH(OctSun1+19)=10),OctSun1+19,""))</f>
        <v>44847</v>
      </c>
      <c r="N39" s="133">
        <f>IF(DAY(OctSun1)=1,IF(AND(YEAR(OctSun1+13)=CalendarYear,MONTH(OctSun1+13)=10),OctSun1+13,""),IF(AND(YEAR(OctSun1+20)=CalendarYear,MONTH(OctSun1+20)=10),OctSun1+20,""))</f>
        <v>44848</v>
      </c>
      <c r="O39" s="138">
        <f>IF(DAY(OctSun1)=1,IF(AND(YEAR(OctSun1+14)=CalendarYear,MONTH(OctSun1+14)=10),OctSun1+14,""),IF(AND(YEAR(OctSun1+21)=CalendarYear,MONTH(OctSun1+21)=10),OctSun1+21,""))</f>
        <v>44849</v>
      </c>
      <c r="P39" s="105"/>
      <c r="S39" s="12"/>
    </row>
    <row r="40" spans="1:19" ht="15" customHeight="1" x14ac:dyDescent="0.2">
      <c r="A40" s="107" t="s">
        <v>13</v>
      </c>
      <c r="B40" s="71">
        <f>IF(DAY(Vogar)=1,IF(AND(YEAR(Vogar+15)=CalendarYear,MONTH(Vogar+15)=9),Vogar+15,""),IF(AND(YEAR(Vogar+22)=CalendarYear,MONTH(Vogar+22)=9),Vogar+22,""))</f>
        <v>44822</v>
      </c>
      <c r="C40" s="121">
        <f>IF(DAY(Vogar)=1,IF(AND(YEAR(Vogar+16)=CalendarYear,MONTH(Vogar+16)=9),Vogar+16,""),IF(AND(YEAR(Vogar+23)=CalendarYear,MONTH(Vogar+23)=9),Vogar+23,""))</f>
        <v>44823</v>
      </c>
      <c r="D40" s="133">
        <f>IF(DAY(Vogar)=1,IF(AND(YEAR(Vogar+17)=CalendarYear,MONTH(Vogar+17)=9),Vogar+17,""),IF(AND(YEAR(Vogar+24)=CalendarYear,MONTH(Vogar+24)=9),Vogar+24,""))</f>
        <v>44824</v>
      </c>
      <c r="E40" s="133">
        <f>IF(DAY(Vogar)=1,IF(AND(YEAR(Vogar+18)=CalendarYear,MONTH(Vogar+18)=9),Vogar+18,""),IF(AND(YEAR(Vogar+25)=CalendarYear,MONTH(Vogar+25)=9),Vogar+25,""))</f>
        <v>44825</v>
      </c>
      <c r="F40" s="133">
        <f>IF(DAY(Vogar)=1,IF(AND(YEAR(Vogar+19)=CalendarYear,MONTH(Vogar+19)=9),Vogar+19,""),IF(AND(YEAR(Vogar+26)=CalendarYear,MONTH(Vogar+26)=9),Vogar+26,""))</f>
        <v>44826</v>
      </c>
      <c r="G40" s="133">
        <f>IF(DAY(Vogar)=1,IF(AND(YEAR(Vogar+20)=CalendarYear,MONTH(Vogar+20)=9),Vogar+20,""),IF(AND(YEAR(Vogar+27)=CalendarYear,MONTH(Vogar+27)=9),Vogar+27,""))</f>
        <v>44827</v>
      </c>
      <c r="H40" s="138">
        <f>IF(DAY(Vogar)=1,IF(AND(YEAR(Vogar+21)=CalendarYear,MONTH(Vogar+21)=9),Vogar+21,""),IF(AND(YEAR(Vogar+28)=CalendarYear,MONTH(Vogar+28)=9),Vogar+28,""))</f>
        <v>44828</v>
      </c>
      <c r="I40" s="135">
        <f>IF(DAY(OctSun1)=1,IF(AND(YEAR(OctSun1+15)=CalendarYear,MONTH(OctSun1+15)=10),OctSun1+15,""),IF(AND(YEAR(OctSun1+22)=CalendarYear,MONTH(OctSun1+22)=10),OctSun1+22,""))</f>
        <v>44850</v>
      </c>
      <c r="J40" s="121">
        <f>IF(DAY(OctSun1)=1,IF(AND(YEAR(OctSun1+16)=CalendarYear,MONTH(OctSun1+16)=10),OctSun1+16,""),IF(AND(YEAR(OctSun1+23)=CalendarYear,MONTH(OctSun1+23)=10),OctSun1+23,""))</f>
        <v>44851</v>
      </c>
      <c r="K40" s="133">
        <f>IF(DAY(OctSun1)=1,IF(AND(YEAR(OctSun1+17)=CalendarYear,MONTH(OctSun1+17)=10),OctSun1+17,""),IF(AND(YEAR(OctSun1+24)=CalendarYear,MONTH(OctSun1+24)=10),OctSun1+24,""))</f>
        <v>44852</v>
      </c>
      <c r="L40" s="133">
        <f>IF(DAY(OctSun1)=1,IF(AND(YEAR(OctSun1+18)=CalendarYear,MONTH(OctSun1+18)=10),OctSun1+18,""),IF(AND(YEAR(OctSun1+25)=CalendarYear,MONTH(OctSun1+25)=10),OctSun1+25,""))</f>
        <v>44853</v>
      </c>
      <c r="M40" s="133">
        <f>IF(DAY(OctSun1)=1,IF(AND(YEAR(OctSun1+19)=CalendarYear,MONTH(OctSun1+19)=10),OctSun1+19,""),IF(AND(YEAR(OctSun1+26)=CalendarYear,MONTH(OctSun1+26)=10),OctSun1+26,""))</f>
        <v>44854</v>
      </c>
      <c r="N40" s="133">
        <f>IF(DAY(OctSun1)=1,IF(AND(YEAR(OctSun1+20)=CalendarYear,MONTH(OctSun1+20)=10),OctSun1+20,""),IF(AND(YEAR(OctSun1+27)=CalendarYear,MONTH(OctSun1+27)=10),OctSun1+27,""))</f>
        <v>44855</v>
      </c>
      <c r="O40" s="138">
        <f>IF(DAY(OctSun1)=1,IF(AND(YEAR(OctSun1+21)=CalendarYear,MONTH(OctSun1+21)=10),OctSun1+21,""),IF(AND(YEAR(OctSun1+28)=CalendarYear,MONTH(OctSun1+28)=10),OctSun1+28,""))</f>
        <v>44856</v>
      </c>
      <c r="P40" s="105"/>
      <c r="S40" s="16"/>
    </row>
    <row r="41" spans="1:19" ht="15" customHeight="1" x14ac:dyDescent="0.2">
      <c r="A41" s="107" t="s">
        <v>14</v>
      </c>
      <c r="B41" s="71">
        <f>IF(DAY(Vogar)=1,IF(AND(YEAR(Vogar+22)=CalendarYear,MONTH(Vogar+22)=9),Vogar+22,""),IF(AND(YEAR(Vogar+29)=CalendarYear,MONTH(Vogar+29)=9),Vogar+29,""))</f>
        <v>44829</v>
      </c>
      <c r="C41" s="133">
        <f>IF(DAY(Vogar)=1,IF(AND(YEAR(Vogar+23)=CalendarYear,MONTH(Vogar+23)=9),Vogar+23,""),IF(AND(YEAR(Vogar+30)=CalendarYear,MONTH(Vogar+30)=9),Vogar+30,""))</f>
        <v>44830</v>
      </c>
      <c r="D41" s="133">
        <f>IF(DAY(Vogar)=1,IF(AND(YEAR(Vogar+24)=CalendarYear,MONTH(Vogar+24)=9),Vogar+24,""),IF(AND(YEAR(Vogar+31)=CalendarYear,MONTH(Vogar+31)=9),Vogar+31,""))</f>
        <v>44831</v>
      </c>
      <c r="E41" s="133">
        <f>IF(DAY(Vogar)=1,IF(AND(YEAR(Vogar+25)=CalendarYear,MONTH(Vogar+25)=9),Vogar+25,""),IF(AND(YEAR(Vogar+32)=CalendarYear,MONTH(Vogar+32)=9),Vogar+32,""))</f>
        <v>44832</v>
      </c>
      <c r="F41" s="133">
        <f>IF(DAY(Vogar)=1,IF(AND(YEAR(Vogar+26)=CalendarYear,MONTH(Vogar+26)=9),Vogar+26,""),IF(AND(YEAR(Vogar+33)=CalendarYear,MONTH(Vogar+33)=9),Vogar+33,""))</f>
        <v>44833</v>
      </c>
      <c r="G41" s="133">
        <f>IF(DAY(Vogar)=1,IF(AND(YEAR(Vogar+27)=CalendarYear,MONTH(Vogar+27)=9),Vogar+27,""),IF(AND(YEAR(Vogar+34)=CalendarYear,MONTH(Vogar+34)=9),Vogar+34,""))</f>
        <v>44834</v>
      </c>
      <c r="H41" s="138" t="str">
        <f>IF(DAY(Vogar)=1,IF(AND(YEAR(Vogar+28)=CalendarYear,MONTH(Vogar+28)=9),Vogar+28,""),IF(AND(YEAR(Vogar+35)=CalendarYear,MONTH(Vogar+35)=9),Vogar+35,""))</f>
        <v/>
      </c>
      <c r="I41" s="135">
        <f>IF(DAY(OctSun1)=1,IF(AND(YEAR(OctSun1+22)=CalendarYear,MONTH(OctSun1+22)=10),OctSun1+22,""),IF(AND(YEAR(OctSun1+29)=CalendarYear,MONTH(OctSun1+29)=10),OctSun1+29,""))</f>
        <v>44857</v>
      </c>
      <c r="J41" s="133">
        <f>IF(DAY(OctSun1)=1,IF(AND(YEAR(OctSun1+23)=CalendarYear,MONTH(OctSun1+23)=10),OctSun1+23,""),IF(AND(YEAR(OctSun1+30)=CalendarYear,MONTH(OctSun1+30)=10),OctSun1+30,""))</f>
        <v>44858</v>
      </c>
      <c r="K41" s="133">
        <f>IF(DAY(OctSun1)=1,IF(AND(YEAR(OctSun1+24)=CalendarYear,MONTH(OctSun1+24)=10),OctSun1+24,""),IF(AND(YEAR(OctSun1+31)=CalendarYear,MONTH(OctSun1+31)=10),OctSun1+31,""))</f>
        <v>44859</v>
      </c>
      <c r="L41" s="133">
        <f>IF(DAY(OctSun1)=1,IF(AND(YEAR(OctSun1+25)=CalendarYear,MONTH(OctSun1+25)=10),OctSun1+25,""),IF(AND(YEAR(OctSun1+32)=CalendarYear,MONTH(OctSun1+32)=10),OctSun1+32,""))</f>
        <v>44860</v>
      </c>
      <c r="M41" s="133">
        <f>IF(DAY(OctSun1)=1,IF(AND(YEAR(OctSun1+26)=CalendarYear,MONTH(OctSun1+26)=10),OctSun1+26,""),IF(AND(YEAR(OctSun1+33)=CalendarYear,MONTH(OctSun1+33)=10),OctSun1+33,""))</f>
        <v>44861</v>
      </c>
      <c r="N41" s="133">
        <f>IF(DAY(OctSun1)=1,IF(AND(YEAR(OctSun1+27)=CalendarYear,MONTH(OctSun1+27)=10),OctSun1+27,""),IF(AND(YEAR(OctSun1+34)=CalendarYear,MONTH(OctSun1+34)=10),OctSun1+34,""))</f>
        <v>44862</v>
      </c>
      <c r="O41" s="138">
        <f>IF(DAY(OctSun1)=1,IF(AND(YEAR(OctSun1+28)=CalendarYear,MONTH(OctSun1+28)=10),OctSun1+28,""),IF(AND(YEAR(OctSun1+35)=CalendarYear,MONTH(OctSun1+35)=10),OctSun1+35,""))</f>
        <v>44863</v>
      </c>
      <c r="P41" s="105"/>
      <c r="S41" s="16"/>
    </row>
    <row r="42" spans="1:19" ht="15" customHeight="1" x14ac:dyDescent="0.2">
      <c r="A42" s="107"/>
      <c r="B42" s="140" t="str">
        <f>IF(DAY(Vogar)=1,IF(AND(YEAR(Vogar+29)=CalendarYear,MONTH(Vogar+29)=9),Vogar+29,""),IF(AND(YEAR(Vogar+36)=CalendarYear,MONTH(Vogar+36)=9),Vogar+36,""))</f>
        <v/>
      </c>
      <c r="C42" s="134" t="str">
        <f>IF(DAY(Vogar)=1,IF(AND(YEAR(Vogar+30)=CalendarYear,MONTH(Vogar+30)=9),Vogar+30,""),IF(AND(YEAR(Vogar+37)=CalendarYear,MONTH(Vogar+37)=9),Vogar+37,""))</f>
        <v/>
      </c>
      <c r="D42" s="134" t="str">
        <f>IF(DAY(Vogar)=1,IF(AND(YEAR(Vogar+31)=CalendarYear,MONTH(Vogar+31)=9),Vogar+31,""),IF(AND(YEAR(Vogar+38)=CalendarYear,MONTH(Vogar+38)=9),Vogar+38,""))</f>
        <v/>
      </c>
      <c r="E42" s="134" t="str">
        <f>IF(DAY(Vogar)=1,IF(AND(YEAR(Vogar+32)=CalendarYear,MONTH(Vogar+32)=9),Vogar+32,""),IF(AND(YEAR(Vogar+39)=CalendarYear,MONTH(Vogar+39)=9),Vogar+39,""))</f>
        <v/>
      </c>
      <c r="F42" s="134" t="str">
        <f>IF(DAY(Vogar)=1,IF(AND(YEAR(Vogar+33)=CalendarYear,MONTH(Vogar+33)=9),Vogar+33,""),IF(AND(YEAR(Vogar+40)=CalendarYear,MONTH(Vogar+40)=9),Vogar+40,""))</f>
        <v/>
      </c>
      <c r="G42" s="134" t="str">
        <f>IF(DAY(Vogar)=1,IF(AND(YEAR(Vogar+34)=CalendarYear,MONTH(Vogar+34)=9),Vogar+34,""),IF(AND(YEAR(Vogar+41)=CalendarYear,MONTH(Vogar+41)=9),Vogar+41,""))</f>
        <v/>
      </c>
      <c r="H42" s="141" t="str">
        <f>IF(DAY(Vogar)=1,IF(AND(YEAR(Vogar+35)=CalendarYear,MONTH(Vogar+35)=9),Vogar+35,""),IF(AND(YEAR(Vogar+42)=CalendarYear,MONTH(Vogar+42)=9),Vogar+42,""))</f>
        <v/>
      </c>
      <c r="I42" s="134">
        <f>IF(DAY(OctSun1)=1,IF(AND(YEAR(OctSun1+29)=CalendarYear,MONTH(OctSun1+29)=10),OctSun1+29,""),IF(AND(YEAR(OctSun1+36)=CalendarYear,MONTH(OctSun1+36)=10),OctSun1+36,""))</f>
        <v>44864</v>
      </c>
      <c r="J42" s="162">
        <f>IF(DAY(OctSun1)=1,IF(AND(YEAR(OctSun1+30)=CalendarYear,MONTH(OctSun1+30)=10),OctSun1+30,""),IF(AND(YEAR(OctSun1+37)=CalendarYear,MONTH(OctSun1+37)=10),OctSun1+37,""))</f>
        <v>44865</v>
      </c>
      <c r="K42" s="134" t="str">
        <f>IF(DAY(OctSun1)=1,IF(AND(YEAR(OctSun1+31)=CalendarYear,MONTH(OctSun1+31)=10),OctSun1+31,""),IF(AND(YEAR(OctSun1+38)=CalendarYear,MONTH(OctSun1+38)=10),OctSun1+38,""))</f>
        <v/>
      </c>
      <c r="L42" s="134" t="str">
        <f>IF(DAY(OctSun1)=1,IF(AND(YEAR(OctSun1+32)=CalendarYear,MONTH(OctSun1+32)=10),OctSun1+32,""),IF(AND(YEAR(OctSun1+39)=CalendarYear,MONTH(OctSun1+39)=10),OctSun1+39,""))</f>
        <v/>
      </c>
      <c r="M42" s="134" t="str">
        <f>IF(DAY(OctSun1)=1,IF(AND(YEAR(OctSun1+33)=CalendarYear,MONTH(OctSun1+33)=10),OctSun1+33,""),IF(AND(YEAR(OctSun1+40)=CalendarYear,MONTH(OctSun1+40)=10),OctSun1+40,""))</f>
        <v/>
      </c>
      <c r="N42" s="134" t="str">
        <f>IF(DAY(OctSun1)=1,IF(AND(YEAR(OctSun1+34)=CalendarYear,MONTH(OctSun1+34)=10),OctSun1+34,""),IF(AND(YEAR(OctSun1+41)=CalendarYear,MONTH(OctSun1+41)=10),OctSun1+41,""))</f>
        <v/>
      </c>
      <c r="O42" s="141" t="str">
        <f>IF(DAY(OctSun1)=1,IF(AND(YEAR(OctSun1+35)=CalendarYear,MONTH(OctSun1+35)=10),OctSun1+35,""),IF(AND(YEAR(OctSun1+42)=CalendarYear,MONTH(OctSun1+42)=10),OctSun1+42,""))</f>
        <v/>
      </c>
      <c r="P42" s="105"/>
      <c r="S42" s="16"/>
    </row>
    <row r="43" spans="1:19" ht="15" customHeight="1" x14ac:dyDescent="0.2">
      <c r="A43" s="107" t="s">
        <v>15</v>
      </c>
      <c r="B43" s="183" t="s">
        <v>36</v>
      </c>
      <c r="C43" s="170"/>
      <c r="D43" s="170"/>
      <c r="E43" s="170"/>
      <c r="F43" s="170"/>
      <c r="G43" s="170"/>
      <c r="H43" s="171"/>
      <c r="I43" s="183" t="s">
        <v>37</v>
      </c>
      <c r="J43" s="170"/>
      <c r="K43" s="170"/>
      <c r="L43" s="170"/>
      <c r="M43" s="170"/>
      <c r="N43" s="170"/>
      <c r="O43" s="171"/>
      <c r="P43" s="105"/>
      <c r="S43" s="16"/>
    </row>
    <row r="44" spans="1:19" ht="15" customHeight="1" x14ac:dyDescent="0.2">
      <c r="A44" s="107" t="s">
        <v>23</v>
      </c>
      <c r="B44" s="70" t="s">
        <v>0</v>
      </c>
      <c r="C44" s="142" t="s">
        <v>51</v>
      </c>
      <c r="D44" s="142" t="s">
        <v>52</v>
      </c>
      <c r="E44" s="142" t="s">
        <v>53</v>
      </c>
      <c r="F44" s="142" t="s">
        <v>54</v>
      </c>
      <c r="G44" s="142" t="s">
        <v>55</v>
      </c>
      <c r="H44" s="34" t="s">
        <v>56</v>
      </c>
      <c r="I44" s="143" t="s">
        <v>0</v>
      </c>
      <c r="J44" s="142" t="s">
        <v>51</v>
      </c>
      <c r="K44" s="142" t="s">
        <v>52</v>
      </c>
      <c r="L44" s="142" t="s">
        <v>53</v>
      </c>
      <c r="M44" s="142" t="s">
        <v>54</v>
      </c>
      <c r="N44" s="142" t="s">
        <v>55</v>
      </c>
      <c r="O44" s="34" t="s">
        <v>56</v>
      </c>
      <c r="P44" s="105"/>
      <c r="S44" s="16"/>
    </row>
    <row r="45" spans="1:19" ht="15" customHeight="1" x14ac:dyDescent="0.2">
      <c r="A45" s="107"/>
      <c r="B45" s="71" t="str">
        <f>IF(DAY(NovSun1)=1,"",IF(AND(YEAR(NovSun1+1)=CalendarYear,MONTH(NovSun1+1)=11),NovSun1+1,""))</f>
        <v/>
      </c>
      <c r="C45" s="133" t="str">
        <f>IF(DAY(NovSun1)=1,"",IF(AND(YEAR(NovSun1+2)=CalendarYear,MONTH(NovSun1+2)=11),NovSun1+2,""))</f>
        <v/>
      </c>
      <c r="D45" s="133">
        <f>IF(DAY(NovSun1)=1,"",IF(AND(YEAR(NovSun1+3)=CalendarYear,MONTH(NovSun1+3)=11),NovSun1+3,""))</f>
        <v>44866</v>
      </c>
      <c r="E45" s="133">
        <f>IF(DAY(NovSun1)=1,"",IF(AND(YEAR(NovSun1+4)=CalendarYear,MONTH(NovSun1+4)=11),NovSun1+4,""))</f>
        <v>44867</v>
      </c>
      <c r="F45" s="133">
        <f>IF(DAY(NovSun1)=1,"",IF(AND(YEAR(NovSun1+5)=CalendarYear,MONTH(NovSun1+5)=11),NovSun1+5,""))</f>
        <v>44868</v>
      </c>
      <c r="G45" s="133">
        <f>IF(DAY(NovSun1)=1,"",IF(AND(YEAR(NovSun1+6)=CalendarYear,MONTH(NovSun1+6)=11),NovSun1+6,""))</f>
        <v>44869</v>
      </c>
      <c r="H45" s="138">
        <f>IF(DAY(NovSun1)=1,IF(AND(YEAR(NovSun1)=CalendarYear,MONTH(NovSun1)=11),NovSun1,""),IF(AND(YEAR(NovSun1+7)=CalendarYear,MONTH(NovSun1+7)=11),NovSun1+7,""))</f>
        <v>44870</v>
      </c>
      <c r="I45" s="135" t="str">
        <f>IF(DAY(DecSun1)=1,"",IF(AND(YEAR(DecSun1+1)=CalendarYear,MONTH(DecSun1+1)=12),DecSun1+1,""))</f>
        <v/>
      </c>
      <c r="J45" s="133" t="str">
        <f>IF(DAY(DecSun1)=1,"",IF(AND(YEAR(DecSun1+2)=CalendarYear,MONTH(DecSun1+2)=12),DecSun1+2,""))</f>
        <v/>
      </c>
      <c r="K45" s="133" t="str">
        <f>IF(DAY(DecSun1)=1,"",IF(AND(YEAR(DecSun1+3)=CalendarYear,MONTH(DecSun1+3)=12),DecSun1+3,""))</f>
        <v/>
      </c>
      <c r="L45" s="133" t="str">
        <f>IF(DAY(DecSun1)=1,"",IF(AND(YEAR(DecSun1+4)=CalendarYear,MONTH(DecSun1+4)=12),DecSun1+4,""))</f>
        <v/>
      </c>
      <c r="M45" s="133">
        <f>IF(DAY(DecSun1)=1,"",IF(AND(YEAR(DecSun1+5)=CalendarYear,MONTH(DecSun1+5)=12),DecSun1+5,""))</f>
        <v>44896</v>
      </c>
      <c r="N45" s="133">
        <f>IF(DAY(DecSun1)=1,"",IF(AND(YEAR(DecSun1+6)=CalendarYear,MONTH(DecSun1+6)=12),DecSun1+6,""))</f>
        <v>44897</v>
      </c>
      <c r="O45" s="138">
        <f>IF(DAY(DecSun1)=1,IF(AND(YEAR(DecSun1)=CalendarYear,MONTH(DecSun1)=12),DecSun1,""),IF(AND(YEAR(DecSun1+7)=CalendarYear,MONTH(DecSun1+7)=12),DecSun1+7,""))</f>
        <v>44898</v>
      </c>
      <c r="P45" s="105"/>
      <c r="S45" s="9"/>
    </row>
    <row r="46" spans="1:19" ht="15" customHeight="1" x14ac:dyDescent="0.2">
      <c r="A46" s="107" t="s">
        <v>24</v>
      </c>
      <c r="B46" s="71">
        <f>IF(DAY(NovSun1)=1,IF(AND(YEAR(NovSun1+1)=CalendarYear,MONTH(NovSun1+1)=11),NovSun1+1,""),IF(AND(YEAR(NovSun1+8)=CalendarYear,MONTH(NovSun1+8)=11),NovSun1+8,""))</f>
        <v>44871</v>
      </c>
      <c r="C46" s="133">
        <f>IF(DAY(NovSun1)=1,IF(AND(YEAR(NovSun1+2)=CalendarYear,MONTH(NovSun1+2)=11),NovSun1+2,""),IF(AND(YEAR(NovSun1+9)=CalendarYear,MONTH(NovSun1+9)=11),NovSun1+9,""))</f>
        <v>44872</v>
      </c>
      <c r="D46" s="133">
        <f>IF(DAY(NovSun1)=1,IF(AND(YEAR(NovSun1+3)=CalendarYear,MONTH(NovSun1+3)=11),NovSun1+3,""),IF(AND(YEAR(NovSun1+10)=CalendarYear,MONTH(NovSun1+10)=11),NovSun1+10,""))</f>
        <v>44873</v>
      </c>
      <c r="E46" s="133">
        <f>IF(DAY(NovSun1)=1,IF(AND(YEAR(NovSun1+4)=CalendarYear,MONTH(NovSun1+4)=11),NovSun1+4,""),IF(AND(YEAR(NovSun1+11)=CalendarYear,MONTH(NovSun1+11)=11),NovSun1+11,""))</f>
        <v>44874</v>
      </c>
      <c r="F46" s="133">
        <f>IF(DAY(NovSun1)=1,IF(AND(YEAR(NovSun1+5)=CalendarYear,MONTH(NovSun1+5)=11),NovSun1+5,""),IF(AND(YEAR(NovSun1+12)=CalendarYear,MONTH(NovSun1+12)=11),NovSun1+12,""))</f>
        <v>44875</v>
      </c>
      <c r="G46" s="133">
        <f>IF(DAY(NovSun1)=1,IF(AND(YEAR(NovSun1+6)=CalendarYear,MONTH(NovSun1+6)=11),NovSun1+6,""),IF(AND(YEAR(NovSun1+13)=CalendarYear,MONTH(NovSun1+13)=11),NovSun1+13,""))</f>
        <v>44876</v>
      </c>
      <c r="H46" s="138">
        <f>IF(DAY(NovSun1)=1,IF(AND(YEAR(NovSun1+7)=CalendarYear,MONTH(NovSun1+7)=11),NovSun1+7,""),IF(AND(YEAR(NovSun1+14)=CalendarYear,MONTH(NovSun1+14)=11),NovSun1+14,""))</f>
        <v>44877</v>
      </c>
      <c r="I46" s="135">
        <f>IF(DAY(DecSun1)=1,IF(AND(YEAR(DecSun1+1)=CalendarYear,MONTH(DecSun1+1)=12),DecSun1+1,""),IF(AND(YEAR(DecSun1+8)=CalendarYear,MONTH(DecSun1+8)=12),DecSun1+8,""))</f>
        <v>44899</v>
      </c>
      <c r="J46" s="133">
        <f>IF(DAY(DecSun1)=1,IF(AND(YEAR(DecSun1+2)=CalendarYear,MONTH(DecSun1+2)=12),DecSun1+2,""),IF(AND(YEAR(DecSun1+9)=CalendarYear,MONTH(DecSun1+9)=12),DecSun1+9,""))</f>
        <v>44900</v>
      </c>
      <c r="K46" s="133">
        <f>IF(DAY(DecSun1)=1,IF(AND(YEAR(DecSun1+3)=CalendarYear,MONTH(DecSun1+3)=12),DecSun1+3,""),IF(AND(YEAR(DecSun1+10)=CalendarYear,MONTH(DecSun1+10)=12),DecSun1+10,""))</f>
        <v>44901</v>
      </c>
      <c r="L46" s="133">
        <f>IF(DAY(DecSun1)=1,IF(AND(YEAR(DecSun1+4)=CalendarYear,MONTH(DecSun1+4)=12),DecSun1+4,""),IF(AND(YEAR(DecSun1+11)=CalendarYear,MONTH(DecSun1+11)=12),DecSun1+11,""))</f>
        <v>44902</v>
      </c>
      <c r="M46" s="133">
        <f>IF(DAY(DecSun1)=1,IF(AND(YEAR(DecSun1+5)=CalendarYear,MONTH(DecSun1+5)=12),DecSun1+5,""),IF(AND(YEAR(DecSun1+12)=CalendarYear,MONTH(DecSun1+12)=12),DecSun1+12,""))</f>
        <v>44903</v>
      </c>
      <c r="N46" s="133">
        <f>IF(DAY(DecSun1)=1,IF(AND(YEAR(DecSun1+6)=CalendarYear,MONTH(DecSun1+6)=12),DecSun1+6,""),IF(AND(YEAR(DecSun1+13)=CalendarYear,MONTH(DecSun1+13)=12),DecSun1+13,""))</f>
        <v>44904</v>
      </c>
      <c r="O46" s="138">
        <f>IF(DAY(DecSun1)=1,IF(AND(YEAR(DecSun1+7)=CalendarYear,MONTH(DecSun1+7)=12),DecSun1+7,""),IF(AND(YEAR(DecSun1+14)=CalendarYear,MONTH(DecSun1+14)=12),DecSun1+14,""))</f>
        <v>44905</v>
      </c>
      <c r="P46" s="105"/>
      <c r="S46" s="184"/>
    </row>
    <row r="47" spans="1:19" ht="15" customHeight="1" x14ac:dyDescent="0.2">
      <c r="B47" s="71">
        <f>IF(DAY(NovSun1)=1,IF(AND(YEAR(NovSun1+8)=CalendarYear,MONTH(NovSun1+8)=11),NovSun1+8,""),IF(AND(YEAR(NovSun1+15)=CalendarYear,MONTH(NovSun1+15)=11),NovSun1+15,""))</f>
        <v>44878</v>
      </c>
      <c r="C47" s="121">
        <f>IF(DAY(NovSun1)=1,IF(AND(YEAR(NovSun1+9)=CalendarYear,MONTH(NovSun1+9)=11),NovSun1+9,""),IF(AND(YEAR(NovSun1+16)=CalendarYear,MONTH(NovSun1+16)=11),NovSun1+16,""))</f>
        <v>44879</v>
      </c>
      <c r="D47" s="133">
        <f>IF(DAY(NovSun1)=1,IF(AND(YEAR(NovSun1+10)=CalendarYear,MONTH(NovSun1+10)=11),NovSun1+10,""),IF(AND(YEAR(NovSun1+17)=CalendarYear,MONTH(NovSun1+17)=11),NovSun1+17,""))</f>
        <v>44880</v>
      </c>
      <c r="E47" s="133">
        <f>IF(DAY(NovSun1)=1,IF(AND(YEAR(NovSun1+11)=CalendarYear,MONTH(NovSun1+11)=11),NovSun1+11,""),IF(AND(YEAR(NovSun1+18)=CalendarYear,MONTH(NovSun1+18)=11),NovSun1+18,""))</f>
        <v>44881</v>
      </c>
      <c r="F47" s="133">
        <f>IF(DAY(NovSun1)=1,IF(AND(YEAR(NovSun1+12)=CalendarYear,MONTH(NovSun1+12)=11),NovSun1+12,""),IF(AND(YEAR(NovSun1+19)=CalendarYear,MONTH(NovSun1+19)=11),NovSun1+19,""))</f>
        <v>44882</v>
      </c>
      <c r="G47" s="133">
        <f>IF(DAY(NovSun1)=1,IF(AND(YEAR(NovSun1+13)=CalendarYear,MONTH(NovSun1+13)=11),NovSun1+13,""),IF(AND(YEAR(NovSun1+20)=CalendarYear,MONTH(NovSun1+20)=11),NovSun1+20,""))</f>
        <v>44883</v>
      </c>
      <c r="H47" s="138">
        <f>IF(DAY(NovSun1)=1,IF(AND(YEAR(NovSun1+14)=CalendarYear,MONTH(NovSun1+14)=11),NovSun1+14,""),IF(AND(YEAR(NovSun1+21)=CalendarYear,MONTH(NovSun1+21)=11),NovSun1+21,""))</f>
        <v>44884</v>
      </c>
      <c r="I47" s="135">
        <f>IF(DAY(DecSun1)=1,IF(AND(YEAR(DecSun1+8)=CalendarYear,MONTH(DecSun1+8)=12),DecSun1+8,""),IF(AND(YEAR(DecSun1+15)=CalendarYear,MONTH(DecSun1+15)=12),DecSun1+15,""))</f>
        <v>44906</v>
      </c>
      <c r="J47" s="121">
        <f>IF(DAY(DecSun1)=1,IF(AND(YEAR(DecSun1+9)=CalendarYear,MONTH(DecSun1+9)=12),DecSun1+9,""),IF(AND(YEAR(DecSun1+16)=CalendarYear,MONTH(DecSun1+16)=12),DecSun1+16,""))</f>
        <v>44907</v>
      </c>
      <c r="K47" s="133">
        <f>IF(DAY(DecSun1)=1,IF(AND(YEAR(DecSun1+10)=CalendarYear,MONTH(DecSun1+10)=12),DecSun1+10,""),IF(AND(YEAR(DecSun1+17)=CalendarYear,MONTH(DecSun1+17)=12),DecSun1+17,""))</f>
        <v>44908</v>
      </c>
      <c r="L47" s="133">
        <f>IF(DAY(DecSun1)=1,IF(AND(YEAR(DecSun1+11)=CalendarYear,MONTH(DecSun1+11)=12),DecSun1+11,""),IF(AND(YEAR(DecSun1+18)=CalendarYear,MONTH(DecSun1+18)=12),DecSun1+18,""))</f>
        <v>44909</v>
      </c>
      <c r="M47" s="133">
        <f>IF(DAY(DecSun1)=1,IF(AND(YEAR(DecSun1+12)=CalendarYear,MONTH(DecSun1+12)=12),DecSun1+12,""),IF(AND(YEAR(DecSun1+19)=CalendarYear,MONTH(DecSun1+19)=12),DecSun1+19,""))</f>
        <v>44910</v>
      </c>
      <c r="N47" s="133">
        <f>IF(DAY(DecSun1)=1,IF(AND(YEAR(DecSun1+13)=CalendarYear,MONTH(DecSun1+13)=12),DecSun1+13,""),IF(AND(YEAR(DecSun1+20)=CalendarYear,MONTH(DecSun1+20)=12),DecSun1+20,""))</f>
        <v>44911</v>
      </c>
      <c r="O47" s="138">
        <f>IF(DAY(DecSun1)=1,IF(AND(YEAR(DecSun1+14)=CalendarYear,MONTH(DecSun1+14)=12),DecSun1+14,""),IF(AND(YEAR(DecSun1+21)=CalendarYear,MONTH(DecSun1+21)=12),DecSun1+21,""))</f>
        <v>44912</v>
      </c>
      <c r="P47" s="105"/>
      <c r="S47" s="184"/>
    </row>
    <row r="48" spans="1:19" ht="15" customHeight="1" x14ac:dyDescent="0.2">
      <c r="B48" s="71">
        <f>IF(DAY(NovSun1)=1,IF(AND(YEAR(NovSun1+15)=CalendarYear,MONTH(NovSun1+15)=11),NovSun1+15,""),IF(AND(YEAR(NovSun1+22)=CalendarYear,MONTH(NovSun1+22)=11),NovSun1+22,""))</f>
        <v>44885</v>
      </c>
      <c r="C48" s="133">
        <f>IF(DAY(NovSun1)=1,IF(AND(YEAR(NovSun1+16)=CalendarYear,MONTH(NovSun1+16)=11),NovSun1+16,""),IF(AND(YEAR(NovSun1+23)=CalendarYear,MONTH(NovSun1+23)=11),NovSun1+23,""))</f>
        <v>44886</v>
      </c>
      <c r="D48" s="133">
        <f>IF(DAY(NovSun1)=1,IF(AND(YEAR(NovSun1+17)=CalendarYear,MONTH(NovSun1+17)=11),NovSun1+17,""),IF(AND(YEAR(NovSun1+24)=CalendarYear,MONTH(NovSun1+24)=11),NovSun1+24,""))</f>
        <v>44887</v>
      </c>
      <c r="E48" s="133">
        <f>IF(DAY(NovSun1)=1,IF(AND(YEAR(NovSun1+18)=CalendarYear,MONTH(NovSun1+18)=11),NovSun1+18,""),IF(AND(YEAR(NovSun1+25)=CalendarYear,MONTH(NovSun1+25)=11),NovSun1+25,""))</f>
        <v>44888</v>
      </c>
      <c r="F48" s="133">
        <f>IF(DAY(NovSun1)=1,IF(AND(YEAR(NovSun1+19)=CalendarYear,MONTH(NovSun1+19)=11),NovSun1+19,""),IF(AND(YEAR(NovSun1+26)=CalendarYear,MONTH(NovSun1+26)=11),NovSun1+26,""))</f>
        <v>44889</v>
      </c>
      <c r="G48" s="133">
        <f>IF(DAY(NovSun1)=1,IF(AND(YEAR(NovSun1+20)=CalendarYear,MONTH(NovSun1+20)=11),NovSun1+20,""),IF(AND(YEAR(NovSun1+27)=CalendarYear,MONTH(NovSun1+27)=11),NovSun1+27,""))</f>
        <v>44890</v>
      </c>
      <c r="H48" s="138">
        <f>IF(DAY(NovSun1)=1,IF(AND(YEAR(NovSun1+21)=CalendarYear,MONTH(NovSun1+21)=11),NovSun1+21,""),IF(AND(YEAR(NovSun1+28)=CalendarYear,MONTH(NovSun1+28)=11),NovSun1+28,""))</f>
        <v>44891</v>
      </c>
      <c r="I48" s="135">
        <f>IF(DAY(DecSun1)=1,IF(AND(YEAR(DecSun1+15)=CalendarYear,MONTH(DecSun1+15)=12),DecSun1+15,""),IF(AND(YEAR(DecSun1+22)=CalendarYear,MONTH(DecSun1+22)=12),DecSun1+22,""))</f>
        <v>44913</v>
      </c>
      <c r="J48" s="133">
        <f>IF(DAY(DecSun1)=1,IF(AND(YEAR(DecSun1+16)=CalendarYear,MONTH(DecSun1+16)=12),DecSun1+16,""),IF(AND(YEAR(DecSun1+23)=CalendarYear,MONTH(DecSun1+23)=12),DecSun1+23,""))</f>
        <v>44914</v>
      </c>
      <c r="K48" s="133">
        <f>IF(DAY(DecSun1)=1,IF(AND(YEAR(DecSun1+17)=CalendarYear,MONTH(DecSun1+17)=12),DecSun1+17,""),IF(AND(YEAR(DecSun1+24)=CalendarYear,MONTH(DecSun1+24)=12),DecSun1+24,""))</f>
        <v>44915</v>
      </c>
      <c r="L48" s="133">
        <f>IF(DAY(DecSun1)=1,IF(AND(YEAR(DecSun1+18)=CalendarYear,MONTH(DecSun1+18)=12),DecSun1+18,""),IF(AND(YEAR(DecSun1+25)=CalendarYear,MONTH(DecSun1+25)=12),DecSun1+25,""))</f>
        <v>44916</v>
      </c>
      <c r="M48" s="133">
        <f>IF(DAY(DecSun1)=1,IF(AND(YEAR(DecSun1+19)=CalendarYear,MONTH(DecSun1+19)=12),DecSun1+19,""),IF(AND(YEAR(DecSun1+26)=CalendarYear,MONTH(DecSun1+26)=12),DecSun1+26,""))</f>
        <v>44917</v>
      </c>
      <c r="N48" s="139">
        <f>IF(DAY(DecSun1)=1,IF(AND(YEAR(DecSun1+20)=CalendarYear,MONTH(DecSun1+20)=12),DecSun1+20,""),IF(AND(YEAR(DecSun1+27)=CalendarYear,MONTH(DecSun1+27)=12),DecSun1+27,""))</f>
        <v>44918</v>
      </c>
      <c r="O48" s="146">
        <f>IF(DAY(DecSun1)=1,IF(AND(YEAR(DecSun1+21)=CalendarYear,MONTH(DecSun1+21)=12),DecSun1+21,""),IF(AND(YEAR(DecSun1+28)=CalendarYear,MONTH(DecSun1+28)=12),DecSun1+28,""))</f>
        <v>44919</v>
      </c>
      <c r="P48" s="105"/>
      <c r="S48" s="184"/>
    </row>
    <row r="49" spans="2:19" ht="15" customHeight="1" x14ac:dyDescent="0.2">
      <c r="B49" s="71">
        <f>IF(DAY(NovSun1)=1,IF(AND(YEAR(NovSun1+22)=CalendarYear,MONTH(NovSun1+22)=11),NovSun1+22,""),IF(AND(YEAR(NovSun1+29)=CalendarYear,MONTH(NovSun1+29)=11),NovSun1+29,""))</f>
        <v>44892</v>
      </c>
      <c r="C49" s="121">
        <f>IF(DAY(NovSun1)=1,IF(AND(YEAR(NovSun1+23)=CalendarYear,MONTH(NovSun1+23)=11),NovSun1+23,""),IF(AND(YEAR(NovSun1+30)=CalendarYear,MONTH(NovSun1+30)=11),NovSun1+30,""))</f>
        <v>44893</v>
      </c>
      <c r="D49" s="133">
        <f>IF(DAY(NovSun1)=1,IF(AND(YEAR(NovSun1+24)=CalendarYear,MONTH(NovSun1+24)=11),NovSun1+24,""),IF(AND(YEAR(NovSun1+31)=CalendarYear,MONTH(NovSun1+31)=11),NovSun1+31,""))</f>
        <v>44894</v>
      </c>
      <c r="E49" s="133">
        <f>IF(DAY(NovSun1)=1,IF(AND(YEAR(NovSun1+25)=CalendarYear,MONTH(NovSun1+25)=11),NovSun1+25,""),IF(AND(YEAR(NovSun1+32)=CalendarYear,MONTH(NovSun1+32)=11),NovSun1+32,""))</f>
        <v>44895</v>
      </c>
      <c r="F49" s="133" t="str">
        <f>IF(DAY(NovSun1)=1,IF(AND(YEAR(NovSun1+26)=CalendarYear,MONTH(NovSun1+26)=11),NovSun1+26,""),IF(AND(YEAR(NovSun1+33)=CalendarYear,MONTH(NovSun1+33)=11),NovSun1+33,""))</f>
        <v/>
      </c>
      <c r="G49" s="133" t="str">
        <f>IF(DAY(NovSun1)=1,IF(AND(YEAR(NovSun1+27)=CalendarYear,MONTH(NovSun1+27)=11),NovSun1+27,""),IF(AND(YEAR(NovSun1+34)=CalendarYear,MONTH(NovSun1+34)=11),NovSun1+34,""))</f>
        <v/>
      </c>
      <c r="H49" s="138" t="str">
        <f>IF(DAY(NovSun1)=1,IF(AND(YEAR(NovSun1+28)=CalendarYear,MONTH(NovSun1+28)=11),NovSun1+28,""),IF(AND(YEAR(NovSun1+35)=CalendarYear,MONTH(NovSun1+35)=11),NovSun1+35,""))</f>
        <v/>
      </c>
      <c r="I49" s="135">
        <f>IF(DAY(DecSun1)=1,IF(AND(YEAR(DecSun1+22)=CalendarYear,MONTH(DecSun1+22)=12),DecSun1+22,""),IF(AND(YEAR(DecSun1+29)=CalendarYear,MONTH(DecSun1+29)=12),DecSun1+29,""))</f>
        <v>44920</v>
      </c>
      <c r="J49" s="121">
        <f>IF(DAY(DecSun1)=1,IF(AND(YEAR(DecSun1+23)=CalendarYear,MONTH(DecSun1+23)=12),DecSun1+23,""),IF(AND(YEAR(DecSun1+30)=CalendarYear,MONTH(DecSun1+30)=12),DecSun1+30,""))</f>
        <v>44921</v>
      </c>
      <c r="K49" s="133">
        <f>IF(DAY(DecSun1)=1,IF(AND(YEAR(DecSun1+24)=CalendarYear,MONTH(DecSun1+24)=12),DecSun1+24,""),IF(AND(YEAR(DecSun1+31)=CalendarYear,MONTH(DecSun1+31)=12),DecSun1+31,""))</f>
        <v>44922</v>
      </c>
      <c r="L49" s="133">
        <f>IF(DAY(DecSun1)=1,IF(AND(YEAR(DecSun1+25)=CalendarYear,MONTH(DecSun1+25)=12),DecSun1+25,""),IF(AND(YEAR(DecSun1+32)=CalendarYear,MONTH(DecSun1+32)=12),DecSun1+32,""))</f>
        <v>44923</v>
      </c>
      <c r="M49" s="133">
        <f>IF(DAY(DecSun1)=1,IF(AND(YEAR(DecSun1+26)=CalendarYear,MONTH(DecSun1+26)=12),DecSun1+26,""),IF(AND(YEAR(DecSun1+33)=CalendarYear,MONTH(DecSun1+33)=12),DecSun1+33,""))</f>
        <v>44924</v>
      </c>
      <c r="N49" s="133">
        <f>IF(DAY(DecSun1)=1,IF(AND(YEAR(DecSun1+27)=CalendarYear,MONTH(DecSun1+27)=12),DecSun1+27,""),IF(AND(YEAR(DecSun1+34)=CalendarYear,MONTH(DecSun1+34)=12),DecSun1+34,""))</f>
        <v>44925</v>
      </c>
      <c r="O49" s="146">
        <v>31</v>
      </c>
      <c r="P49" s="105"/>
      <c r="S49" s="184"/>
    </row>
    <row r="50" spans="2:19" ht="15" customHeight="1" x14ac:dyDescent="0.2">
      <c r="B50" s="140" t="str">
        <f>IF(DAY(NovSun1)=1,IF(AND(YEAR(NovSun1+29)=CalendarYear,MONTH(NovSun1+29)=11),NovSun1+29,""),IF(AND(YEAR(NovSun1+36)=CalendarYear,MONTH(NovSun1+36)=11),NovSun1+36,""))</f>
        <v/>
      </c>
      <c r="C50" s="134" t="str">
        <f>IF(DAY(NovSun1)=1,IF(AND(YEAR(NovSun1+30)=CalendarYear,MONTH(NovSun1+30)=11),NovSun1+30,""),IF(AND(YEAR(NovSun1+37)=CalendarYear,MONTH(NovSun1+37)=11),NovSun1+37,""))</f>
        <v/>
      </c>
      <c r="D50" s="134" t="str">
        <f>IF(DAY(NovSun1)=1,IF(AND(YEAR(NovSun1+31)=CalendarYear,MONTH(NovSun1+31)=11),NovSun1+31,""),IF(AND(YEAR(NovSun1+38)=CalendarYear,MONTH(NovSun1+38)=11),NovSun1+38,""))</f>
        <v/>
      </c>
      <c r="E50" s="134" t="str">
        <f>IF(DAY(NovSun1)=1,IF(AND(YEAR(NovSun1+32)=CalendarYear,MONTH(NovSun1+32)=11),NovSun1+32,""),IF(AND(YEAR(NovSun1+39)=CalendarYear,MONTH(NovSun1+39)=11),NovSun1+39,""))</f>
        <v/>
      </c>
      <c r="F50" s="134" t="str">
        <f>IF(DAY(NovSun1)=1,IF(AND(YEAR(NovSun1+33)=CalendarYear,MONTH(NovSun1+33)=11),NovSun1+33,""),IF(AND(YEAR(NovSun1+40)=CalendarYear,MONTH(NovSun1+40)=11),NovSun1+40,""))</f>
        <v/>
      </c>
      <c r="G50" s="134" t="str">
        <f>IF(DAY(NovSun1)=1,IF(AND(YEAR(NovSun1+34)=CalendarYear,MONTH(NovSun1+34)=11),NovSun1+34,""),IF(AND(YEAR(NovSun1+41)=CalendarYear,MONTH(NovSun1+41)=11),NovSun1+41,""))</f>
        <v/>
      </c>
      <c r="H50" s="141" t="str">
        <f>IF(DAY(NovSun1)=1,IF(AND(YEAR(NovSun1+35)=CalendarYear,MONTH(NovSun1+35)=11),NovSun1+35,""),IF(AND(YEAR(NovSun1+42)=CalendarYear,MONTH(NovSun1+42)=11),NovSun1+42,""))</f>
        <v/>
      </c>
      <c r="I50" s="134" t="str">
        <f>IF(DAY(DecSun1)=1,IF(AND(YEAR(DecSun1+29)=CalendarYear,MONTH(DecSun1+29)=12),DecSun1+29,""),IF(AND(YEAR(DecSun1+36)=CalendarYear,MONTH(DecSun1+36)=12),DecSun1+36,""))</f>
        <v/>
      </c>
      <c r="J50" s="134" t="str">
        <f>IF(DAY(DecSun1)=1,IF(AND(YEAR(DecSun1+30)=CalendarYear,MONTH(DecSun1+30)=12),DecSun1+30,""),IF(AND(YEAR(DecSun1+37)=CalendarYear,MONTH(DecSun1+37)=12),DecSun1+37,""))</f>
        <v/>
      </c>
      <c r="K50" s="134" t="str">
        <f>IF(DAY(DecSun1)=1,IF(AND(YEAR(DecSun1+31)=CalendarYear,MONTH(DecSun1+31)=12),DecSun1+31,""),IF(AND(YEAR(DecSun1+38)=CalendarYear,MONTH(DecSun1+38)=12),DecSun1+38,""))</f>
        <v/>
      </c>
      <c r="L50" s="134" t="str">
        <f>IF(DAY(DecSun1)=1,IF(AND(YEAR(DecSun1+32)=CalendarYear,MONTH(DecSun1+32)=12),DecSun1+32,""),IF(AND(YEAR(DecSun1+39)=CalendarYear,MONTH(DecSun1+39)=12),DecSun1+39,""))</f>
        <v/>
      </c>
      <c r="M50" s="134" t="str">
        <f>IF(DAY(DecSun1)=1,IF(AND(YEAR(DecSun1+33)=CalendarYear,MONTH(DecSun1+33)=12),DecSun1+33,""),IF(AND(YEAR(DecSun1+40)=CalendarYear,MONTH(DecSun1+40)=12),DecSun1+40,""))</f>
        <v/>
      </c>
      <c r="N50" s="134" t="str">
        <f>IF(DAY(DecSun1)=1,IF(AND(YEAR(DecSun1+34)=CalendarYear,MONTH(DecSun1+34)=12),DecSun1+34,""),IF(AND(YEAR(DecSun1+41)=CalendarYear,MONTH(DecSun1+41)=12),DecSun1+41,""))</f>
        <v/>
      </c>
      <c r="O50" s="141" t="str">
        <f>IF(DAY(DecSun1)=1,IF(AND(YEAR(DecSun1+35)=CalendarYear,MONTH(DecSun1+35)=12),DecSun1+35,""),IF(AND(YEAR(DecSun1+42)=CalendarYear,MONTH(DecSun1+42)=12),DecSun1+42,""))</f>
        <v/>
      </c>
      <c r="P50" s="105"/>
      <c r="S50" s="184"/>
    </row>
    <row r="51" spans="2:19" ht="13.5" customHeight="1" x14ac:dyDescent="0.2">
      <c r="S51" s="130"/>
    </row>
    <row r="52" spans="2:19" ht="15" customHeight="1" x14ac:dyDescent="0.2">
      <c r="S52" s="130"/>
    </row>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row r="64" spans="2:19" ht="15" customHeight="1" x14ac:dyDescent="0.2"/>
  </sheetData>
  <mergeCells count="16">
    <mergeCell ref="B3:H3"/>
    <mergeCell ref="B43:H43"/>
    <mergeCell ref="I43:O43"/>
    <mergeCell ref="S46:S50"/>
    <mergeCell ref="B1:E1"/>
    <mergeCell ref="F1:O1"/>
    <mergeCell ref="B2:H2"/>
    <mergeCell ref="I3:O3"/>
    <mergeCell ref="B11:H11"/>
    <mergeCell ref="I11:O11"/>
    <mergeCell ref="B19:H19"/>
    <mergeCell ref="I19:O19"/>
    <mergeCell ref="B27:H27"/>
    <mergeCell ref="I27:O27"/>
    <mergeCell ref="B35:H35"/>
    <mergeCell ref="I35:O35"/>
  </mergeCells>
  <dataValidations count="1">
    <dataValidation allowBlank="1" showInputMessage="1" showErrorMessage="1" errorTitle="Invalid Year" error="Enter a year from 1900 to 9999, or use the scroll bar to find a year." sqref="B1" xr:uid="{6F6AFBA8-D9D1-446E-8F91-6DE8D7C4B505}"/>
  </dataValidations>
  <pageMargins left="0.7" right="0.7" top="0.75" bottom="0.75" header="0.3" footer="0.3"/>
  <pageSetup paperSize="9" orientation="portrait"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63C2B-48E1-4500-A132-872EC4BE9806}">
  <dimension ref="A1:AL63"/>
  <sheetViews>
    <sheetView workbookViewId="0">
      <selection activeCell="M31" sqref="M31"/>
    </sheetView>
  </sheetViews>
  <sheetFormatPr defaultColWidth="9.5" defaultRowHeight="11.25" x14ac:dyDescent="0.2"/>
  <cols>
    <col min="1" max="1" width="1.5" style="25" customWidth="1"/>
    <col min="2" max="15" width="5.83203125" style="1" customWidth="1"/>
    <col min="16" max="16" width="1.1640625" style="1" customWidth="1"/>
    <col min="17" max="17" width="2" style="66" customWidth="1"/>
    <col min="18" max="18" width="34.33203125" customWidth="1"/>
    <col min="19" max="19" width="60" style="1" customWidth="1"/>
    <col min="20" max="20" width="49.1640625" style="1" customWidth="1"/>
    <col min="21" max="39" width="9.33203125" style="1" customWidth="1"/>
    <col min="40" max="16384" width="9.5" style="1"/>
  </cols>
  <sheetData>
    <row r="1" spans="1:38" ht="30" customHeight="1" x14ac:dyDescent="0.2">
      <c r="A1" s="88" t="s">
        <v>6</v>
      </c>
      <c r="B1" s="195">
        <v>2022</v>
      </c>
      <c r="C1" s="195"/>
      <c r="D1" s="195"/>
      <c r="E1" s="195"/>
      <c r="F1" s="175" t="s">
        <v>50</v>
      </c>
      <c r="G1" s="176"/>
      <c r="H1" s="176"/>
      <c r="I1" s="176"/>
      <c r="J1" s="176"/>
      <c r="K1" s="176"/>
      <c r="L1" s="176"/>
      <c r="M1" s="176"/>
      <c r="N1" s="176"/>
      <c r="O1" s="176"/>
      <c r="P1" s="89"/>
      <c r="Q1" s="89"/>
      <c r="R1" s="94" t="s">
        <v>71</v>
      </c>
      <c r="S1" s="69"/>
      <c r="T1"/>
      <c r="U1"/>
      <c r="V1"/>
      <c r="W1"/>
    </row>
    <row r="2" spans="1:38" ht="21.75" customHeight="1" x14ac:dyDescent="0.4">
      <c r="A2" s="24" t="s">
        <v>7</v>
      </c>
      <c r="B2" s="169"/>
      <c r="C2" s="169"/>
      <c r="D2" s="169"/>
      <c r="E2" s="169"/>
      <c r="F2" s="169"/>
      <c r="G2" s="169"/>
      <c r="H2" s="169"/>
      <c r="I2" s="2"/>
      <c r="J2" s="2"/>
      <c r="K2" s="2"/>
      <c r="L2" s="2"/>
      <c r="M2" s="2"/>
      <c r="N2" s="2"/>
      <c r="O2" s="2"/>
      <c r="P2" s="89"/>
      <c r="R2" s="156" t="s">
        <v>72</v>
      </c>
    </row>
    <row r="3" spans="1:38" ht="15" customHeight="1" x14ac:dyDescent="0.3">
      <c r="A3" s="25" t="s">
        <v>8</v>
      </c>
      <c r="B3" s="180" t="s">
        <v>26</v>
      </c>
      <c r="C3" s="181"/>
      <c r="D3" s="181"/>
      <c r="E3" s="181"/>
      <c r="F3" s="181"/>
      <c r="G3" s="181"/>
      <c r="H3" s="182"/>
      <c r="I3" s="189" t="s">
        <v>27</v>
      </c>
      <c r="J3" s="190"/>
      <c r="K3" s="190"/>
      <c r="L3" s="190"/>
      <c r="M3" s="190"/>
      <c r="N3" s="190"/>
      <c r="O3" s="191"/>
      <c r="P3" s="90"/>
      <c r="Q3" s="2"/>
      <c r="S3" s="68"/>
      <c r="T3" s="2"/>
      <c r="U3" s="2"/>
      <c r="V3" s="2"/>
      <c r="W3" s="2"/>
      <c r="X3" s="2"/>
      <c r="Y3" s="2"/>
      <c r="Z3" s="2"/>
      <c r="AA3" s="2"/>
      <c r="AB3" s="2"/>
      <c r="AC3" s="2"/>
      <c r="AD3" s="2"/>
      <c r="AE3" s="2"/>
      <c r="AF3" s="2"/>
      <c r="AG3" s="2"/>
      <c r="AH3" s="2"/>
      <c r="AI3" s="2"/>
      <c r="AJ3" s="2"/>
      <c r="AK3" s="2"/>
      <c r="AL3" s="2"/>
    </row>
    <row r="4" spans="1:38" ht="15" customHeight="1" x14ac:dyDescent="0.25">
      <c r="A4" s="24" t="s">
        <v>17</v>
      </c>
      <c r="B4" s="110" t="s">
        <v>0</v>
      </c>
      <c r="C4" s="150" t="s">
        <v>51</v>
      </c>
      <c r="D4" s="150" t="s">
        <v>52</v>
      </c>
      <c r="E4" s="150" t="s">
        <v>53</v>
      </c>
      <c r="F4" s="150" t="s">
        <v>54</v>
      </c>
      <c r="G4" s="150" t="s">
        <v>55</v>
      </c>
      <c r="H4" s="112" t="s">
        <v>56</v>
      </c>
      <c r="I4" s="110" t="s">
        <v>0</v>
      </c>
      <c r="J4" s="150" t="s">
        <v>51</v>
      </c>
      <c r="K4" s="150" t="s">
        <v>52</v>
      </c>
      <c r="L4" s="150" t="s">
        <v>53</v>
      </c>
      <c r="M4" s="150" t="s">
        <v>54</v>
      </c>
      <c r="N4" s="150" t="s">
        <v>55</v>
      </c>
      <c r="O4" s="112" t="s">
        <v>56</v>
      </c>
      <c r="P4" s="89"/>
      <c r="R4" s="79"/>
      <c r="S4" s="65"/>
      <c r="V4" s="2"/>
      <c r="AD4" s="2"/>
      <c r="AL4" s="2"/>
    </row>
    <row r="5" spans="1:38" ht="15" customHeight="1" x14ac:dyDescent="0.3">
      <c r="A5" s="24"/>
      <c r="B5" s="115" t="str">
        <f>IF(DAY(JanSun1)=1,"",IF(AND(YEAR(JanSun1+1)=CalendarYear,MONTH(JanSun1+1)=1),JanSun1+1,""))</f>
        <v/>
      </c>
      <c r="C5" s="147"/>
      <c r="D5" s="147" t="str">
        <f>IF(DAY(JanSun1)=1,"",IF(AND(YEAR(JanSun1+3)=CalendarYear,MONTH(JanSun1+3)=1),JanSun1+3,""))</f>
        <v/>
      </c>
      <c r="E5" s="148" t="str">
        <f>IF(DAY(JanSun1)=1,"",IF(AND(YEAR(JanSun1+4)=CalendarYear,MONTH(JanSun1+4)=1),JanSun1+4,""))</f>
        <v/>
      </c>
      <c r="F5" s="149" t="str">
        <f>IF(DAY(JanSun1)=1,"",IF(AND(YEAR(JanSun1+5)=CalendarYear,MONTH(JanSun1+5)=1),JanSun1+5,""))</f>
        <v/>
      </c>
      <c r="G5" s="27" t="str">
        <f>IF(DAY(JanSun1)=1,"",IF(AND(YEAR(JanSun1+6)=CalendarYear,MONTH(JanSun1+6)=1),JanSun1+6,""))</f>
        <v/>
      </c>
      <c r="H5" s="145">
        <f>IF(DAY(JanSun1)=1,IF(AND(YEAR(JanSun1)=CalendarYear,MONTH(JanSun1)=1),JanSun1,""),IF(AND(YEAR(JanSun1+7)=CalendarYear,MONTH(JanSun1+7)=1),JanSun1+7,""))</f>
        <v>44562</v>
      </c>
      <c r="I5" s="120" t="str">
        <f>IF(DAY(FebSun1)=1,"",IF(AND(YEAR(FebSun1+1)=CalendarYear,MONTH(FebSun1+1)=2),FebSun1+1,""))</f>
        <v/>
      </c>
      <c r="J5" s="149" t="str">
        <f>IF(DAY(FebSun1)=1,"",IF(AND(YEAR(FebSun1+2)=CalendarYear,MONTH(FebSun1+2)=2),FebSun1+2,""))</f>
        <v/>
      </c>
      <c r="K5" s="151">
        <f>IF(DAY(FebSun1)=1,"",IF(AND(YEAR(FebSun1+3)=CalendarYear,MONTH(FebSun1+3)=2),FebSun1+3,""))</f>
        <v>44593</v>
      </c>
      <c r="L5" s="147">
        <f>IF(DAY(FebSun1)=1,"",IF(AND(YEAR(FebSun1+4)=CalendarYear,MONTH(FebSun1+4)=2),FebSun1+4,""))</f>
        <v>44594</v>
      </c>
      <c r="M5" s="147">
        <f>IF(DAY(FebSun1)=1,"",IF(AND(YEAR(FebSun1+5)=CalendarYear,MONTH(FebSun1+5)=2),FebSun1+5,""))</f>
        <v>44595</v>
      </c>
      <c r="N5" s="147">
        <f>IF(DAY(FebSun1)=1,"",IF(AND(YEAR(FebSun1+6)=CalendarYear,MONTH(FebSun1+6)=2),FebSun1+6,""))</f>
        <v>44596</v>
      </c>
      <c r="O5" s="118">
        <f>IF(DAY(FebSun1)=1,IF(AND(YEAR(FebSun1)=CalendarYear,MONTH(FebSun1)=2),FebSun1,""),IF(AND(YEAR(FebSun1+7)=CalendarYear,MONTH(FebSun1+7)=2),FebSun1+7,""))</f>
        <v>44597</v>
      </c>
      <c r="P5" s="89"/>
      <c r="R5" s="80" t="s">
        <v>38</v>
      </c>
      <c r="S5" s="65"/>
      <c r="V5" s="2"/>
      <c r="AD5" s="2"/>
      <c r="AL5" s="2"/>
    </row>
    <row r="6" spans="1:38" ht="15" customHeight="1" x14ac:dyDescent="0.3">
      <c r="A6" s="24"/>
      <c r="B6" s="120">
        <f>IF(DAY(JanSun1)=1,IF(AND(YEAR(JanSun1+1)=CalendarYear,MONTH(JanSun1+1)=1),JanSun1+1,""),IF(AND(YEAR(JanSun1+8)=CalendarYear,MONTH(JanSun1+8)=1),JanSun1+8,""))</f>
        <v>44563</v>
      </c>
      <c r="C6" s="151">
        <f>IF(DAY(JanSun1)=1,IF(AND(YEAR(JanSun1+2)=CalendarYear,MONTH(JanSun1+2)=1),JanSun1+2,""),IF(AND(YEAR(JanSun1+9)=CalendarYear,MONTH(JanSun1+9)=1),JanSun1+9,""))</f>
        <v>44564</v>
      </c>
      <c r="D6" s="151">
        <f>IF(DAY(JanSun1)=1,IF(AND(YEAR(JanSun1+3)=CalendarYear,MONTH(JanSun1+3)=1),JanSun1+3,""),IF(AND(YEAR(JanSun1+10)=CalendarYear,MONTH(JanSun1+10)=1),JanSun1+10,""))</f>
        <v>44565</v>
      </c>
      <c r="E6" s="147">
        <f>IF(DAY(JanSun1)=1,IF(AND(YEAR(JanSun1+4)=CalendarYear,MONTH(JanSun1+4)=1),JanSun1+4,""),IF(AND(YEAR(JanSun1+11)=CalendarYear,MONTH(JanSun1+11)=1),JanSun1+11,""))</f>
        <v>44566</v>
      </c>
      <c r="F6" s="147">
        <f>IF(DAY(JanSun1)=1,IF(AND(YEAR(JanSun1+5)=CalendarYear,MONTH(JanSun1+5)=1),JanSun1+5,""),IF(AND(YEAR(JanSun1+12)=CalendarYear,MONTH(JanSun1+12)=1),JanSun1+12,""))</f>
        <v>44567</v>
      </c>
      <c r="G6" s="147">
        <f>IF(DAY(JanSun1)=1,IF(AND(YEAR(JanSun1+6)=CalendarYear,MONTH(JanSun1+6)=1),JanSun1+6,""),IF(AND(YEAR(JanSun1+13)=CalendarYear,MONTH(JanSun1+13)=1),JanSun1+13,""))</f>
        <v>44568</v>
      </c>
      <c r="H6" s="118">
        <f>IF(DAY(JanSun1)=1,IF(AND(YEAR(JanSun1+7)=CalendarYear,MONTH(JanSun1+7)=1),JanSun1+7,""),IF(AND(YEAR(JanSun1+14)=CalendarYear,MONTH(JanSun1+14)=1),JanSun1+14,""))</f>
        <v>44569</v>
      </c>
      <c r="I6" s="120">
        <f>IF(DAY(FebSun1)=1,IF(AND(YEAR(FebSun1+1)=CalendarYear,MONTH(FebSun1+1)=2),FebSun1+1,""),IF(AND(YEAR(FebSun1+8)=CalendarYear,MONTH(FebSun1+8)=2),FebSun1+8,""))</f>
        <v>44598</v>
      </c>
      <c r="J6" s="149">
        <f>IF(DAY(FebSun1)=1,IF(AND(YEAR(FebSun1+2)=CalendarYear,MONTH(FebSun1+2)=2),FebSun1+2,""),IF(AND(YEAR(FebSun1+9)=CalendarYear,MONTH(FebSun1+9)=2),FebSun1+9,""))</f>
        <v>44599</v>
      </c>
      <c r="K6" s="147">
        <f>IF(DAY(FebSun1)=1,IF(AND(YEAR(FebSun1+3)=CalendarYear,MONTH(FebSun1+3)=2),FebSun1+3,""),IF(AND(YEAR(FebSun1+10)=CalendarYear,MONTH(FebSun1+10)=2),FebSun1+10,""))</f>
        <v>44600</v>
      </c>
      <c r="L6" s="147">
        <f>IF(DAY(FebSun1)=1,IF(AND(YEAR(FebSun1+4)=CalendarYear,MONTH(FebSun1+4)=2),FebSun1+4,""),IF(AND(YEAR(FebSun1+11)=CalendarYear,MONTH(FebSun1+11)=2),FebSun1+11,""))</f>
        <v>44601</v>
      </c>
      <c r="M6" s="147">
        <f>IF(DAY(FebSun1)=1,IF(AND(YEAR(FebSun1+5)=CalendarYear,MONTH(FebSun1+5)=2),FebSun1+5,""),IF(AND(YEAR(FebSun1+12)=CalendarYear,MONTH(FebSun1+12)=2),FebSun1+12,""))</f>
        <v>44602</v>
      </c>
      <c r="N6" s="147">
        <f>IF(DAY(FebSun1)=1,IF(AND(YEAR(FebSun1+6)=CalendarYear,MONTH(FebSun1+6)=2),FebSun1+6,""),IF(AND(YEAR(FebSun1+13)=CalendarYear,MONTH(FebSun1+13)=2),FebSun1+13,""))</f>
        <v>44603</v>
      </c>
      <c r="O6" s="118">
        <f>IF(DAY(FebSun1)=1,IF(AND(YEAR(FebSun1+7)=CalendarYear,MONTH(FebSun1+7)=2),FebSun1+7,""),IF(AND(YEAR(FebSun1+14)=CalendarYear,MONTH(FebSun1+14)=2),FebSun1+14,""))</f>
        <v>44604</v>
      </c>
      <c r="P6" s="89"/>
      <c r="R6" s="80" t="s">
        <v>73</v>
      </c>
      <c r="S6" s="65"/>
      <c r="V6" s="2"/>
      <c r="AD6" s="2"/>
      <c r="AL6" s="2"/>
    </row>
    <row r="7" spans="1:38" ht="15" customHeight="1" x14ac:dyDescent="0.3">
      <c r="B7" s="120">
        <f>IF(DAY(JanSun1)=1,IF(AND(YEAR(JanSun1+8)=CalendarYear,MONTH(JanSun1+8)=1),JanSun1+8,""),IF(AND(YEAR(JanSun1+15)=CalendarYear,MONTH(JanSun1+15)=1),JanSun1+15,""))</f>
        <v>44570</v>
      </c>
      <c r="C7" s="147">
        <f>IF(DAY(JanSun1)=1,IF(AND(YEAR(JanSun1+9)=CalendarYear,MONTH(JanSun1+9)=1),JanSun1+9,""),IF(AND(YEAR(JanSun1+16)=CalendarYear,MONTH(JanSun1+16)=1),JanSun1+16,""))</f>
        <v>44571</v>
      </c>
      <c r="D7" s="147">
        <f>IF(DAY(JanSun1)=1,IF(AND(YEAR(JanSun1+10)=CalendarYear,MONTH(JanSun1+10)=1),JanSun1+10,""),IF(AND(YEAR(JanSun1+17)=CalendarYear,MONTH(JanSun1+17)=1),JanSun1+17,""))</f>
        <v>44572</v>
      </c>
      <c r="E7" s="147">
        <f>IF(DAY(JanSun1)=1,IF(AND(YEAR(JanSun1+11)=CalendarYear,MONTH(JanSun1+11)=1),JanSun1+11,""),IF(AND(YEAR(JanSun1+18)=CalendarYear,MONTH(JanSun1+18)=1),JanSun1+18,""))</f>
        <v>44573</v>
      </c>
      <c r="F7" s="147">
        <f>IF(DAY(JanSun1)=1,IF(AND(YEAR(JanSun1+12)=CalendarYear,MONTH(JanSun1+12)=1),JanSun1+12,""),IF(AND(YEAR(JanSun1+19)=CalendarYear,MONTH(JanSun1+19)=1),JanSun1+19,""))</f>
        <v>44574</v>
      </c>
      <c r="G7" s="147">
        <f>IF(DAY(JanSun1)=1,IF(AND(YEAR(JanSun1+13)=CalendarYear,MONTH(JanSun1+13)=1),JanSun1+13,""),IF(AND(YEAR(JanSun1+20)=CalendarYear,MONTH(JanSun1+20)=1),JanSun1+20,""))</f>
        <v>44575</v>
      </c>
      <c r="H7" s="118">
        <f>IF(DAY(JanSun1)=1,IF(AND(YEAR(JanSun1+14)=CalendarYear,MONTH(JanSun1+14)=1),JanSun1+14,""),IF(AND(YEAR(JanSun1+21)=CalendarYear,MONTH(JanSun1+21)=1),JanSun1+21,""))</f>
        <v>44576</v>
      </c>
      <c r="I7" s="120">
        <f>IF(DAY(FebSun1)=1,IF(AND(YEAR(FebSun1+8)=CalendarYear,MONTH(FebSun1+8)=2),FebSun1+8,""),IF(AND(YEAR(FebSun1+15)=CalendarYear,MONTH(FebSun1+15)=2),FebSun1+15,""))</f>
        <v>44605</v>
      </c>
      <c r="J7" s="151">
        <f>IF(DAY(FebSun1)=1,IF(AND(YEAR(FebSun1+9)=CalendarYear,MONTH(FebSun1+9)=2),FebSun1+9,""),IF(AND(YEAR(FebSun1+16)=CalendarYear,MONTH(FebSun1+16)=2),FebSun1+16,""))</f>
        <v>44606</v>
      </c>
      <c r="K7" s="151">
        <f>IF(DAY(FebSun1)=1,IF(AND(YEAR(FebSun1+10)=CalendarYear,MONTH(FebSun1+10)=2),FebSun1+10,""),IF(AND(YEAR(FebSun1+17)=CalendarYear,MONTH(FebSun1+17)=2),FebSun1+17,""))</f>
        <v>44607</v>
      </c>
      <c r="L7" s="147">
        <f>IF(DAY(FebSun1)=1,IF(AND(YEAR(FebSun1+11)=CalendarYear,MONTH(FebSun1+11)=2),FebSun1+11,""),IF(AND(YEAR(FebSun1+18)=CalendarYear,MONTH(FebSun1+18)=2),FebSun1+18,""))</f>
        <v>44608</v>
      </c>
      <c r="M7" s="147">
        <f>IF(DAY(FebSun1)=1,IF(AND(YEAR(FebSun1+12)=CalendarYear,MONTH(FebSun1+12)=2),FebSun1+12,""),IF(AND(YEAR(FebSun1+19)=CalendarYear,MONTH(FebSun1+19)=2),FebSun1+19,""))</f>
        <v>44609</v>
      </c>
      <c r="N7" s="147">
        <f>IF(DAY(FebSun1)=1,IF(AND(YEAR(FebSun1+13)=CalendarYear,MONTH(FebSun1+13)=2),FebSun1+13,""),IF(AND(YEAR(FebSun1+20)=CalendarYear,MONTH(FebSun1+20)=2),FebSun1+20,""))</f>
        <v>44610</v>
      </c>
      <c r="O7" s="118">
        <f>IF(DAY(FebSun1)=1,IF(AND(YEAR(FebSun1+14)=CalendarYear,MONTH(FebSun1+14)=2),FebSun1+14,""),IF(AND(YEAR(FebSun1+21)=CalendarYear,MONTH(FebSun1+21)=2),FebSun1+21,""))</f>
        <v>44611</v>
      </c>
      <c r="P7" s="89"/>
      <c r="R7" s="99" t="s">
        <v>45</v>
      </c>
      <c r="S7" s="65"/>
      <c r="V7" s="2"/>
      <c r="AD7" s="2"/>
      <c r="AL7" s="2"/>
    </row>
    <row r="8" spans="1:38" ht="15" customHeight="1" x14ac:dyDescent="0.25">
      <c r="B8" s="120">
        <f>IF(DAY(JanSun1)=1,IF(AND(YEAR(JanSun1+15)=CalendarYear,MONTH(JanSun1+15)=1),JanSun1+15,""),IF(AND(YEAR(JanSun1+22)=CalendarYear,MONTH(JanSun1+22)=1),JanSun1+22,""))</f>
        <v>44577</v>
      </c>
      <c r="C8" s="151">
        <f>IF(DAY(JanSun1)=1,IF(AND(YEAR(JanSun1+16)=CalendarYear,MONTH(JanSun1+16)=1),JanSun1+16,""),IF(AND(YEAR(JanSun1+23)=CalendarYear,MONTH(JanSun1+23)=1),JanSun1+23,""))</f>
        <v>44578</v>
      </c>
      <c r="D8" s="151">
        <f>IF(DAY(JanSun1)=1,IF(AND(YEAR(JanSun1+17)=CalendarYear,MONTH(JanSun1+17)=1),JanSun1+17,""),IF(AND(YEAR(JanSun1+24)=CalendarYear,MONTH(JanSun1+24)=1),JanSun1+24,""))</f>
        <v>44579</v>
      </c>
      <c r="E8" s="147">
        <f>IF(DAY(JanSun1)=1,IF(AND(YEAR(JanSun1+18)=CalendarYear,MONTH(JanSun1+18)=1),JanSun1+18,""),IF(AND(YEAR(JanSun1+25)=CalendarYear,MONTH(JanSun1+25)=1),JanSun1+25,""))</f>
        <v>44580</v>
      </c>
      <c r="F8" s="147">
        <f>IF(DAY(JanSun1)=1,IF(AND(YEAR(JanSun1+19)=CalendarYear,MONTH(JanSun1+19)=1),JanSun1+19,""),IF(AND(YEAR(JanSun1+26)=CalendarYear,MONTH(JanSun1+26)=1),JanSun1+26,""))</f>
        <v>44581</v>
      </c>
      <c r="G8" s="147">
        <f>IF(DAY(JanSun1)=1,IF(AND(YEAR(JanSun1+20)=CalendarYear,MONTH(JanSun1+20)=1),JanSun1+20,""),IF(AND(YEAR(JanSun1+27)=CalendarYear,MONTH(JanSun1+27)=1),JanSun1+27,""))</f>
        <v>44582</v>
      </c>
      <c r="H8" s="118">
        <f>IF(DAY(JanSun1)=1,IF(AND(YEAR(JanSun1+21)=CalendarYear,MONTH(JanSun1+21)=1),JanSun1+21,""),IF(AND(YEAR(JanSun1+28)=CalendarYear,MONTH(JanSun1+28)=1),JanSun1+28,""))</f>
        <v>44583</v>
      </c>
      <c r="I8" s="120">
        <f>IF(DAY(FebSun1)=1,IF(AND(YEAR(FebSun1+15)=CalendarYear,MONTH(FebSun1+15)=2),FebSun1+15,""),IF(AND(YEAR(FebSun1+22)=CalendarYear,MONTH(FebSun1+22)=2),FebSun1+22,""))</f>
        <v>44612</v>
      </c>
      <c r="J8" s="149">
        <f>IF(DAY(FebSun1)=1,IF(AND(YEAR(FebSun1+16)=CalendarYear,MONTH(FebSun1+16)=2),FebSun1+16,""),IF(AND(YEAR(FebSun1+23)=CalendarYear,MONTH(FebSun1+23)=2),FebSun1+23,""))</f>
        <v>44613</v>
      </c>
      <c r="K8" s="147">
        <f>IF(DAY(FebSun1)=1,IF(AND(YEAR(FebSun1+17)=CalendarYear,MONTH(FebSun1+17)=2),FebSun1+17,""),IF(AND(YEAR(FebSun1+24)=CalendarYear,MONTH(FebSun1+24)=2),FebSun1+24,""))</f>
        <v>44614</v>
      </c>
      <c r="L8" s="147">
        <f>IF(DAY(FebSun1)=1,IF(AND(YEAR(FebSun1+18)=CalendarYear,MONTH(FebSun1+18)=2),FebSun1+18,""),IF(AND(YEAR(FebSun1+25)=CalendarYear,MONTH(FebSun1+25)=2),FebSun1+25,""))</f>
        <v>44615</v>
      </c>
      <c r="M8" s="147">
        <f>IF(DAY(FebSun1)=1,IF(AND(YEAR(FebSun1+19)=CalendarYear,MONTH(FebSun1+19)=2),FebSun1+19,""),IF(AND(YEAR(FebSun1+26)=CalendarYear,MONTH(FebSun1+26)=2),FebSun1+26,""))</f>
        <v>44616</v>
      </c>
      <c r="N8" s="147">
        <f>IF(DAY(FebSun1)=1,IF(AND(YEAR(FebSun1+20)=CalendarYear,MONTH(FebSun1+20)=2),FebSun1+20,""),IF(AND(YEAR(FebSun1+27)=CalendarYear,MONTH(FebSun1+27)=2),FebSun1+27,""))</f>
        <v>44617</v>
      </c>
      <c r="O8" s="118">
        <f>IF(DAY(FebSun1)=1,IF(AND(YEAR(FebSun1+21)=CalendarYear,MONTH(FebSun1+21)=2),FebSun1+21,""),IF(AND(YEAR(FebSun1+28)=CalendarYear,MONTH(FebSun1+28)=2),FebSun1+28,""))</f>
        <v>44618</v>
      </c>
      <c r="P8" s="89"/>
      <c r="R8" s="65"/>
      <c r="S8" s="65"/>
      <c r="V8" s="2"/>
      <c r="AD8" s="2"/>
      <c r="AL8" s="2"/>
    </row>
    <row r="9" spans="1:38" ht="15" customHeight="1" x14ac:dyDescent="0.25">
      <c r="B9" s="120">
        <f>IF(DAY(JanSun1)=1,IF(AND(YEAR(JanSun1+22)=CalendarYear,MONTH(JanSun1+22)=1),JanSun1+22,""),IF(AND(YEAR(JanSun1+29)=CalendarYear,MONTH(JanSun1+29)=1),JanSun1+29,""))</f>
        <v>44584</v>
      </c>
      <c r="C9" s="147">
        <f>IF(DAY(JanSun1)=1,IF(AND(YEAR(JanSun1+23)=CalendarYear,MONTH(JanSun1+23)=1),JanSun1+23,""),IF(AND(YEAR(JanSun1+30)=CalendarYear,MONTH(JanSun1+30)=1),JanSun1+30,""))</f>
        <v>44585</v>
      </c>
      <c r="D9" s="147">
        <f>IF(DAY(JanSun1)=1,IF(AND(YEAR(JanSun1+24)=CalendarYear,MONTH(JanSun1+24)=1),JanSun1+24,""),IF(AND(YEAR(JanSun1+31)=CalendarYear,MONTH(JanSun1+31)=1),JanSun1+31,""))</f>
        <v>44586</v>
      </c>
      <c r="E9" s="147">
        <f>IF(DAY(JanSun1)=1,IF(AND(YEAR(JanSun1+25)=CalendarYear,MONTH(JanSun1+25)=1),JanSun1+25,""),IF(AND(YEAR(JanSun1+32)=CalendarYear,MONTH(JanSun1+32)=1),JanSun1+32,""))</f>
        <v>44587</v>
      </c>
      <c r="F9" s="147">
        <f>IF(DAY(JanSun1)=1,IF(AND(YEAR(JanSun1+26)=CalendarYear,MONTH(JanSun1+26)=1),JanSun1+26,""),IF(AND(YEAR(JanSun1+33)=CalendarYear,MONTH(JanSun1+33)=1),JanSun1+33,""))</f>
        <v>44588</v>
      </c>
      <c r="G9" s="147">
        <f>IF(DAY(JanSun1)=1,IF(AND(YEAR(JanSun1+27)=CalendarYear,MONTH(JanSun1+27)=1),JanSun1+27,""),IF(AND(YEAR(JanSun1+34)=CalendarYear,MONTH(JanSun1+34)=1),JanSun1+34,""))</f>
        <v>44589</v>
      </c>
      <c r="H9" s="118">
        <f>IF(DAY(JanSun1)=1,IF(AND(YEAR(JanSun1+28)=CalendarYear,MONTH(JanSun1+28)=1),JanSun1+28,""),IF(AND(YEAR(JanSun1+35)=CalendarYear,MONTH(JanSun1+35)=1),JanSun1+35,""))</f>
        <v>44590</v>
      </c>
      <c r="I9" s="120">
        <f>IF(DAY(FebSun1)=1,IF(AND(YEAR(FebSun1+22)=CalendarYear,MONTH(FebSun1+22)=2),FebSun1+22,""),IF(AND(YEAR(FebSun1+29)=CalendarYear,MONTH(FebSun1+29)=2),FebSun1+29,""))</f>
        <v>44619</v>
      </c>
      <c r="J9" s="151">
        <f>IF(DAY(FebSun1)=1,IF(AND(YEAR(FebSun1+23)=CalendarYear,MONTH(FebSun1+23)=2),FebSun1+23,""),IF(AND(YEAR(FebSun1+30)=CalendarYear,MONTH(FebSun1+30)=2),FebSun1+30,""))</f>
        <v>44620</v>
      </c>
      <c r="K9" s="147" t="str">
        <f>IF(DAY(FebSun1)=1,IF(AND(YEAR(FebSun1+24)=CalendarYear,MONTH(FebSun1+24)=2),FebSun1+24,""),IF(AND(YEAR(FebSun1+31)=CalendarYear,MONTH(FebSun1+31)=2),FebSun1+31,""))</f>
        <v/>
      </c>
      <c r="L9" s="147" t="str">
        <f>IF(DAY(FebSun1)=1,IF(AND(YEAR(FebSun1+25)=CalendarYear,MONTH(FebSun1+25)=2),FebSun1+25,""),IF(AND(YEAR(FebSun1+32)=CalendarYear,MONTH(FebSun1+32)=2),FebSun1+32,""))</f>
        <v/>
      </c>
      <c r="M9" s="147" t="str">
        <f>IF(DAY(FebSun1)=1,IF(AND(YEAR(FebSun1+26)=CalendarYear,MONTH(FebSun1+26)=2),FebSun1+26,""),IF(AND(YEAR(FebSun1+33)=CalendarYear,MONTH(FebSun1+33)=2),FebSun1+33,""))</f>
        <v/>
      </c>
      <c r="N9" s="147" t="str">
        <f>IF(DAY(FebSun1)=1,IF(AND(YEAR(FebSun1+27)=CalendarYear,MONTH(FebSun1+27)=2),FebSun1+27,""),IF(AND(YEAR(FebSun1+34)=CalendarYear,MONTH(FebSun1+34)=2),FebSun1+34,""))</f>
        <v/>
      </c>
      <c r="O9" s="118" t="str">
        <f>IF(DAY(FebSun1)=1,IF(AND(YEAR(FebSun1+28)=CalendarYear,MONTH(FebSun1+28)=2),FebSun1+28,""),IF(AND(YEAR(FebSun1+35)=CalendarYear,MONTH(FebSun1+35)=2),FebSun1+35,""))</f>
        <v/>
      </c>
      <c r="P9" s="89"/>
      <c r="R9" s="78"/>
      <c r="S9" s="67"/>
      <c r="V9" s="2"/>
      <c r="AD9" s="2"/>
      <c r="AL9" s="2"/>
    </row>
    <row r="10" spans="1:38" ht="15" customHeight="1" x14ac:dyDescent="0.3">
      <c r="A10" s="24" t="s">
        <v>9</v>
      </c>
      <c r="B10" s="42">
        <v>30</v>
      </c>
      <c r="C10" s="144">
        <v>31</v>
      </c>
      <c r="D10" s="37"/>
      <c r="E10" s="37"/>
      <c r="F10" s="37"/>
      <c r="G10" s="37"/>
      <c r="H10" s="38"/>
      <c r="I10" s="122"/>
      <c r="J10" s="134"/>
      <c r="K10" s="123"/>
      <c r="L10" s="123"/>
      <c r="M10" s="123"/>
      <c r="N10" s="123"/>
      <c r="O10" s="124"/>
      <c r="P10" s="91"/>
      <c r="Q10" s="3"/>
      <c r="R10" s="74" t="s">
        <v>47</v>
      </c>
      <c r="T10" s="3"/>
      <c r="U10" s="3"/>
      <c r="V10" s="2"/>
      <c r="W10" s="3"/>
      <c r="X10" s="3"/>
      <c r="Y10" s="3"/>
      <c r="Z10" s="3"/>
      <c r="AA10" s="3"/>
      <c r="AB10" s="3"/>
      <c r="AC10" s="3"/>
      <c r="AD10" s="2"/>
      <c r="AE10" s="3"/>
      <c r="AF10" s="3"/>
      <c r="AG10" s="3"/>
      <c r="AH10" s="3"/>
      <c r="AI10" s="3"/>
      <c r="AJ10" s="3"/>
      <c r="AK10" s="3"/>
      <c r="AL10" s="2"/>
    </row>
    <row r="11" spans="1:38" ht="15" customHeight="1" x14ac:dyDescent="0.3">
      <c r="A11" s="24" t="s">
        <v>18</v>
      </c>
      <c r="B11" s="192" t="s">
        <v>28</v>
      </c>
      <c r="C11" s="193"/>
      <c r="D11" s="193"/>
      <c r="E11" s="193"/>
      <c r="F11" s="193"/>
      <c r="G11" s="193"/>
      <c r="H11" s="194"/>
      <c r="I11" s="192" t="s">
        <v>29</v>
      </c>
      <c r="J11" s="193"/>
      <c r="K11" s="193"/>
      <c r="L11" s="193"/>
      <c r="M11" s="193"/>
      <c r="N11" s="193"/>
      <c r="O11" s="194"/>
      <c r="P11" s="89"/>
      <c r="R11" s="74" t="s">
        <v>48</v>
      </c>
      <c r="V11" s="2"/>
      <c r="AD11" s="2"/>
      <c r="AL11" s="2"/>
    </row>
    <row r="12" spans="1:38" ht="15" customHeight="1" x14ac:dyDescent="0.3">
      <c r="B12" s="110" t="s">
        <v>0</v>
      </c>
      <c r="C12" s="111" t="s">
        <v>51</v>
      </c>
      <c r="D12" s="111" t="s">
        <v>52</v>
      </c>
      <c r="E12" s="111" t="s">
        <v>53</v>
      </c>
      <c r="F12" s="111" t="s">
        <v>54</v>
      </c>
      <c r="G12" s="111" t="s">
        <v>55</v>
      </c>
      <c r="H12" s="112" t="s">
        <v>56</v>
      </c>
      <c r="I12" s="113" t="s">
        <v>0</v>
      </c>
      <c r="J12" s="111" t="s">
        <v>51</v>
      </c>
      <c r="K12" s="111" t="s">
        <v>52</v>
      </c>
      <c r="L12" s="111" t="s">
        <v>53</v>
      </c>
      <c r="M12" s="111" t="s">
        <v>54</v>
      </c>
      <c r="N12" s="111" t="s">
        <v>55</v>
      </c>
      <c r="O12" s="112" t="s">
        <v>56</v>
      </c>
      <c r="P12" s="89"/>
      <c r="R12" s="74" t="s">
        <v>62</v>
      </c>
      <c r="V12" s="2"/>
      <c r="AD12" s="2"/>
      <c r="AL12" s="2"/>
    </row>
    <row r="13" spans="1:38" ht="15" customHeight="1" x14ac:dyDescent="0.3">
      <c r="A13" s="24"/>
      <c r="B13" s="120" t="str">
        <f>IF(DAY(MarSun1)=1,"",IF(AND(YEAR(MarSun1+1)=CalendarYear,MONTH(MarSun1+1)=3),MarSun1+1,""))</f>
        <v/>
      </c>
      <c r="C13" s="133" t="str">
        <f>IF(DAY(MarSun1)=1,"",IF(AND(YEAR(MarSun1+2)=CalendarYear,MONTH(MarSun1+2)=3),MarSun1+2,""))</f>
        <v/>
      </c>
      <c r="D13" s="121">
        <f>IF(DAY(MarSun1)=1,"",IF(AND(YEAR(MarSun1+3)=CalendarYear,MONTH(MarSun1+3)=3),MarSun1+3,""))</f>
        <v>44621</v>
      </c>
      <c r="E13" s="116">
        <f>IF(DAY(MarSun1)=1,"",IF(AND(YEAR(MarSun1+4)=CalendarYear,MONTH(MarSun1+4)=3),MarSun1+4,""))</f>
        <v>44622</v>
      </c>
      <c r="F13" s="133">
        <f>IF(DAY(MarSun1)=1,"",IF(AND(YEAR(MarSun1+5)=CalendarYear,MONTH(MarSun1+5)=3),MarSun1+5,""))</f>
        <v>44623</v>
      </c>
      <c r="G13" s="116">
        <f>IF(DAY(MarSun1)=1,"",IF(AND(YEAR(MarSun1+6)=CalendarYear,MONTH(MarSun1+6)=3),MarSun1+6,""))</f>
        <v>44624</v>
      </c>
      <c r="H13" s="118">
        <f>IF(DAY(MarSun1)=1,IF(AND(YEAR(MarSun1)=CalendarYear,MONTH(MarSun1)=3),MarSun1,""),IF(AND(YEAR(MarSun1+7)=CalendarYear,MONTH(MarSun1+7)=3),MarSun1+7,""))</f>
        <v>44625</v>
      </c>
      <c r="I13" s="117" t="str">
        <f>IF(DAY(AprSun1)=1,"",IF(AND(YEAR(AprSun1+1)=CalendarYear,MONTH(AprSun1+1)=4),AprSun1+1,""))</f>
        <v/>
      </c>
      <c r="J13" s="116" t="str">
        <f>IF(DAY(AprSun1)=1,"",IF(AND(YEAR(AprSun1+2)=CalendarYear,MONTH(AprSun1+2)=4),AprSun1+2,""))</f>
        <v/>
      </c>
      <c r="K13" s="116" t="str">
        <f>IF(DAY(AprSun1)=1,"",IF(AND(YEAR(AprSun1+3)=CalendarYear,MONTH(AprSun1+3)=4),AprSun1+3,""))</f>
        <v/>
      </c>
      <c r="L13" s="116" t="str">
        <f>IF(DAY(AprSun1)=1,"",IF(AND(YEAR(AprSun1+4)=CalendarYear,MONTH(AprSun1+4)=4),AprSun1+4,""))</f>
        <v/>
      </c>
      <c r="M13" s="117" t="str">
        <f>IF(DAY(AprSun1)=1,"",IF(AND(YEAR(AprSun1+5)=CalendarYear,MONTH(AprSun1+5)=4),AprSun1+5,""))</f>
        <v/>
      </c>
      <c r="N13" s="136">
        <f>IF(DAY(AprSun1)=1,"",IF(AND(YEAR(AprSun1+6)=CalendarYear,MONTH(AprSun1+6)=4),AprSun1+6,""))</f>
        <v>44652</v>
      </c>
      <c r="O13" s="118">
        <f>IF(DAY(AprSun1)=1,IF(AND(YEAR(AprSun1)=CalendarYear,MONTH(AprSun1)=4),AprSun1,""),IF(AND(YEAR(AprSun1+7)=CalendarYear,MONTH(AprSun1+7)=4),AprSun1+7,""))</f>
        <v>44653</v>
      </c>
      <c r="P13" s="89"/>
      <c r="R13" s="74" t="s">
        <v>49</v>
      </c>
      <c r="V13" s="2"/>
      <c r="AD13" s="2"/>
      <c r="AL13" s="2"/>
    </row>
    <row r="14" spans="1:38" ht="15" customHeight="1" x14ac:dyDescent="0.2">
      <c r="B14" s="120">
        <f>IF(DAY(MarSun1)=1,IF(AND(YEAR(MarSun1+1)=CalendarYear,MONTH(MarSun1+1)=3),MarSun1+1,""),IF(AND(YEAR(MarSun1+8)=CalendarYear,MONTH(MarSun1+8)=3),MarSun1+8,""))</f>
        <v>44626</v>
      </c>
      <c r="C14" s="133">
        <f>IF(DAY(MarSun1)=1,IF(AND(YEAR(MarSun1+2)=CalendarYear,MONTH(MarSun1+2)=3),MarSun1+2,""),IF(AND(YEAR(MarSun1+9)=CalendarYear,MONTH(MarSun1+9)=3),MarSun1+9,""))</f>
        <v>44627</v>
      </c>
      <c r="D14" s="116">
        <f>IF(DAY(MarSun1)=1,IF(AND(YEAR(MarSun1+3)=CalendarYear,MONTH(MarSun1+3)=3),MarSun1+3,""),IF(AND(YEAR(MarSun1+10)=CalendarYear,MONTH(MarSun1+10)=3),MarSun1+10,""))</f>
        <v>44628</v>
      </c>
      <c r="E14" s="116">
        <f>IF(DAY(MarSun1)=1,IF(AND(YEAR(MarSun1+4)=CalendarYear,MONTH(MarSun1+4)=3),MarSun1+4,""),IF(AND(YEAR(MarSun1+11)=CalendarYear,MONTH(MarSun1+11)=3),MarSun1+11,""))</f>
        <v>44629</v>
      </c>
      <c r="F14" s="133">
        <f>IF(DAY(MarSun1)=1,IF(AND(YEAR(MarSun1+5)=CalendarYear,MONTH(MarSun1+5)=3),MarSun1+5,""),IF(AND(YEAR(MarSun1+12)=CalendarYear,MONTH(MarSun1+12)=3),MarSun1+12,""))</f>
        <v>44630</v>
      </c>
      <c r="G14" s="116">
        <f>IF(DAY(MarSun1)=1,IF(AND(YEAR(MarSun1+6)=CalendarYear,MONTH(MarSun1+6)=3),MarSun1+6,""),IF(AND(YEAR(MarSun1+13)=CalendarYear,MONTH(MarSun1+13)=3),MarSun1+13,""))</f>
        <v>44631</v>
      </c>
      <c r="H14" s="118">
        <f>IF(DAY(MarSun1)=1,IF(AND(YEAR(MarSun1+7)=CalendarYear,MONTH(MarSun1+7)=3),MarSun1+7,""),IF(AND(YEAR(MarSun1+14)=CalendarYear,MONTH(MarSun1+14)=3),MarSun1+14,""))</f>
        <v>44632</v>
      </c>
      <c r="I14" s="135">
        <f>IF(DAY(AprSun1)=1,IF(AND(YEAR(AprSun1+1)=CalendarYear,MONTH(AprSun1+1)=4),AprSun1+1,""),IF(AND(YEAR(AprSun1+8)=CalendarYear,MONTH(AprSun1+8)=4),AprSun1+8,""))</f>
        <v>44654</v>
      </c>
      <c r="J14" s="137">
        <f>IF(DAY(AprSun1)=1,IF(AND(YEAR(AprSun1+2)=CalendarYear,MONTH(AprSun1+2)=4),AprSun1+2,""),IF(AND(YEAR(AprSun1+9)=CalendarYear,MONTH(AprSun1+9)=4),AprSun1+9,""))</f>
        <v>44655</v>
      </c>
      <c r="K14" s="121">
        <f>IF(DAY(AprSun1)=1,IF(AND(YEAR(AprSun1+3)=CalendarYear,MONTH(AprSun1+3)=4),AprSun1+3,""),IF(AND(YEAR(AprSun1+10)=CalendarYear,MONTH(AprSun1+10)=4),AprSun1+10,""))</f>
        <v>44656</v>
      </c>
      <c r="L14" s="133">
        <f>IF(DAY(AprSun1)=1,IF(AND(YEAR(AprSun1+4)=CalendarYear,MONTH(AprSun1+4)=4),AprSun1+4,""),IF(AND(YEAR(AprSun1+11)=CalendarYear,MONTH(AprSun1+11)=4),AprSun1+11,""))</f>
        <v>44657</v>
      </c>
      <c r="M14" s="139">
        <f>IF(DAY(AprSun1)=1,IF(AND(YEAR(AprSun1+5)=CalendarYear,MONTH(AprSun1+5)=4),AprSun1+5,""),IF(AND(YEAR(AprSun1+12)=CalendarYear,MONTH(AprSun1+12)=4),AprSun1+12,""))</f>
        <v>44658</v>
      </c>
      <c r="N14" s="139">
        <f>IF(DAY(AprSun1)=1,IF(AND(YEAR(AprSun1+6)=CalendarYear,MONTH(AprSun1+6)=4),AprSun1+6,""),IF(AND(YEAR(AprSun1+13)=CalendarYear,MONTH(AprSun1+13)=4),AprSun1+13,""))</f>
        <v>44659</v>
      </c>
      <c r="O14" s="138">
        <f>IF(DAY(AprSun1)=1,IF(AND(YEAR(AprSun1+7)=CalendarYear,MONTH(AprSun1+7)=4),AprSun1+7,""),IF(AND(YEAR(AprSun1+14)=CalendarYear,MONTH(AprSun1+14)=4),AprSun1+14,""))</f>
        <v>44660</v>
      </c>
      <c r="P14" s="89"/>
      <c r="R14" s="78"/>
      <c r="S14" s="12"/>
      <c r="V14" s="2"/>
      <c r="AD14" s="2"/>
      <c r="AL14" s="2"/>
    </row>
    <row r="15" spans="1:38" ht="15" customHeight="1" x14ac:dyDescent="0.2">
      <c r="B15" s="120">
        <f>IF(DAY(MarSun1)=1,IF(AND(YEAR(MarSun1+8)=CalendarYear,MONTH(MarSun1+8)=3),MarSun1+8,""),IF(AND(YEAR(MarSun1+15)=CalendarYear,MONTH(MarSun1+15)=3),MarSun1+15,""))</f>
        <v>44633</v>
      </c>
      <c r="C15" s="121">
        <f>IF(DAY(MarSun1)=1,IF(AND(YEAR(MarSun1+9)=CalendarYear,MONTH(MarSun1+9)=3),MarSun1+9,""),IF(AND(YEAR(MarSun1+16)=CalendarYear,MONTH(MarSun1+16)=3),MarSun1+16,""))</f>
        <v>44634</v>
      </c>
      <c r="D15" s="121">
        <f>IF(DAY(MarSun1)=1,IF(AND(YEAR(MarSun1+10)=CalendarYear,MONTH(MarSun1+10)=3),MarSun1+10,""),IF(AND(YEAR(MarSun1+17)=CalendarYear,MONTH(MarSun1+17)=3),MarSun1+17,""))</f>
        <v>44635</v>
      </c>
      <c r="E15" s="116">
        <f>IF(DAY(MarSun1)=1,IF(AND(YEAR(MarSun1+11)=CalendarYear,MONTH(MarSun1+11)=3),MarSun1+11,""),IF(AND(YEAR(MarSun1+18)=CalendarYear,MONTH(MarSun1+18)=3),MarSun1+18,""))</f>
        <v>44636</v>
      </c>
      <c r="F15" s="133">
        <f>IF(DAY(MarSun1)=1,IF(AND(YEAR(MarSun1+12)=CalendarYear,MONTH(MarSun1+12)=3),MarSun1+12,""),IF(AND(YEAR(MarSun1+19)=CalendarYear,MONTH(MarSun1+19)=3),MarSun1+19,""))</f>
        <v>44637</v>
      </c>
      <c r="G15" s="116">
        <f>IF(DAY(MarSun1)=1,IF(AND(YEAR(MarSun1+13)=CalendarYear,MONTH(MarSun1+13)=3),MarSun1+13,""),IF(AND(YEAR(MarSun1+20)=CalendarYear,MONTH(MarSun1+20)=3),MarSun1+20,""))</f>
        <v>44638</v>
      </c>
      <c r="H15" s="118">
        <f>IF(DAY(MarSun1)=1,IF(AND(YEAR(MarSun1+14)=CalendarYear,MONTH(MarSun1+14)=3),MarSun1+14,""),IF(AND(YEAR(MarSun1+21)=CalendarYear,MONTH(MarSun1+21)=3),MarSun1+21,""))</f>
        <v>44639</v>
      </c>
      <c r="I15" s="135">
        <f>IF(DAY(AprSun1)=1,IF(AND(YEAR(AprSun1+8)=CalendarYear,MONTH(AprSun1+8)=4),AprSun1+8,""),IF(AND(YEAR(AprSun1+15)=CalendarYear,MONTH(AprSun1+15)=4),AprSun1+15,""))</f>
        <v>44661</v>
      </c>
      <c r="J15" s="139">
        <f>IF(DAY(AprSun1)=1,IF(AND(YEAR(AprSun1+9)=CalendarYear,MONTH(AprSun1+9)=4),AprSun1+9,""),IF(AND(YEAR(AprSun1+16)=CalendarYear,MONTH(AprSun1+16)=4),AprSun1+16,""))</f>
        <v>44662</v>
      </c>
      <c r="K15" s="133">
        <f>IF(DAY(AprSun1)=1,IF(AND(YEAR(AprSun1+10)=CalendarYear,MONTH(AprSun1+10)=4),AprSun1+10,""),IF(AND(YEAR(AprSun1+17)=CalendarYear,MONTH(AprSun1+17)=4),AprSun1+17,""))</f>
        <v>44663</v>
      </c>
      <c r="L15" s="133">
        <f>IF(DAY(AprSun1)=1,IF(AND(YEAR(AprSun1+11)=CalendarYear,MONTH(AprSun1+11)=4),AprSun1+11,""),IF(AND(YEAR(AprSun1+18)=CalendarYear,MONTH(AprSun1+18)=4),AprSun1+18,""))</f>
        <v>44664</v>
      </c>
      <c r="M15" s="135">
        <f>IF(DAY(AprSun1)=1,IF(AND(YEAR(AprSun1+12)=CalendarYear,MONTH(AprSun1+12)=4),AprSun1+12,""),IF(AND(YEAR(AprSun1+19)=CalendarYear,MONTH(AprSun1+19)=4),AprSun1+19,""))</f>
        <v>44665</v>
      </c>
      <c r="N15" s="135">
        <f>IF(DAY(AprSun1)=1,IF(AND(YEAR(AprSun1+13)=CalendarYear,MONTH(AprSun1+13)=4),AprSun1+13,""),IF(AND(YEAR(AprSun1+20)=CalendarYear,MONTH(AprSun1+20)=4),AprSun1+20,""))</f>
        <v>44666</v>
      </c>
      <c r="O15" s="138">
        <f>IF(DAY(AprSun1)=1,IF(AND(YEAR(AprSun1+14)=CalendarYear,MONTH(AprSun1+14)=4),AprSun1+14,""),IF(AND(YEAR(AprSun1+21)=CalendarYear,MONTH(AprSun1+21)=4),AprSun1+21,""))</f>
        <v>44667</v>
      </c>
      <c r="P15" s="89"/>
      <c r="R15" s="1"/>
      <c r="S15" s="10"/>
      <c r="V15" s="2"/>
      <c r="AD15" s="2"/>
      <c r="AL15" s="2"/>
    </row>
    <row r="16" spans="1:38" ht="15" customHeight="1" x14ac:dyDescent="0.2">
      <c r="B16" s="120">
        <f>IF(DAY(MarSun1)=1,IF(AND(YEAR(MarSun1+15)=CalendarYear,MONTH(MarSun1+15)=3),MarSun1+15,""),IF(AND(YEAR(MarSun1+22)=CalendarYear,MONTH(MarSun1+22)=3),MarSun1+22,""))</f>
        <v>44640</v>
      </c>
      <c r="C16" s="133">
        <f>IF(DAY(MarSun1)=1,IF(AND(YEAR(MarSun1+16)=CalendarYear,MONTH(MarSun1+16)=3),MarSun1+16,""),IF(AND(YEAR(MarSun1+23)=CalendarYear,MONTH(MarSun1+23)=3),MarSun1+23,""))</f>
        <v>44641</v>
      </c>
      <c r="D16" s="121">
        <f>IF(DAY(MarSun1)=1,IF(AND(YEAR(MarSun1+17)=CalendarYear,MONTH(MarSun1+17)=3),MarSun1+17,""),IF(AND(YEAR(MarSun1+24)=CalendarYear,MONTH(MarSun1+24)=3),MarSun1+24,""))</f>
        <v>44642</v>
      </c>
      <c r="E16" s="121">
        <f>IF(DAY(MarSun1)=1,IF(AND(YEAR(MarSun1+18)=CalendarYear,MONTH(MarSun1+18)=3),MarSun1+18,""),IF(AND(YEAR(MarSun1+25)=CalendarYear,MONTH(MarSun1+25)=3),MarSun1+25,""))</f>
        <v>44643</v>
      </c>
      <c r="F16" s="133">
        <f>IF(DAY(MarSun1)=1,IF(AND(YEAR(MarSun1+19)=CalendarYear,MONTH(MarSun1+19)=3),MarSun1+19,""),IF(AND(YEAR(MarSun1+26)=CalendarYear,MONTH(MarSun1+26)=3),MarSun1+26,""))</f>
        <v>44644</v>
      </c>
      <c r="G16" s="116">
        <f>IF(DAY(MarSun1)=1,IF(AND(YEAR(MarSun1+20)=CalendarYear,MONTH(MarSun1+20)=3),MarSun1+20,""),IF(AND(YEAR(MarSun1+27)=CalendarYear,MONTH(MarSun1+27)=3),MarSun1+27,""))</f>
        <v>44645</v>
      </c>
      <c r="H16" s="118">
        <f>IF(DAY(MarSun1)=1,IF(AND(YEAR(MarSun1+21)=CalendarYear,MONTH(MarSun1+21)=3),MarSun1+21,""),IF(AND(YEAR(MarSun1+28)=CalendarYear,MONTH(MarSun1+28)=3),MarSun1+28,""))</f>
        <v>44646</v>
      </c>
      <c r="I16" s="135">
        <f>IF(DAY(AprSun1)=1,IF(AND(YEAR(AprSun1+15)=CalendarYear,MONTH(AprSun1+15)=4),AprSun1+15,""),IF(AND(YEAR(AprSun1+22)=CalendarYear,MONTH(AprSun1+22)=4),AprSun1+22,""))</f>
        <v>44668</v>
      </c>
      <c r="J16" s="121">
        <f>IF(DAY(AprSun1)=1,IF(AND(YEAR(AprSun1+16)=CalendarYear,MONTH(AprSun1+16)=4),AprSun1+16,""),IF(AND(YEAR(AprSun1+23)=CalendarYear,MONTH(AprSun1+23)=4),AprSun1+23,""))</f>
        <v>44669</v>
      </c>
      <c r="K16" s="121">
        <f>IF(DAY(AprSun1)=1,IF(AND(YEAR(AprSun1+17)=CalendarYear,MONTH(AprSun1+17)=4),AprSun1+17,""),IF(AND(YEAR(AprSun1+24)=CalendarYear,MONTH(AprSun1+24)=4),AprSun1+24,""))</f>
        <v>44670</v>
      </c>
      <c r="L16" s="133">
        <f>IF(DAY(AprSun1)=1,IF(AND(YEAR(AprSun1+18)=CalendarYear,MONTH(AprSun1+18)=4),AprSun1+18,""),IF(AND(YEAR(AprSun1+25)=CalendarYear,MONTH(AprSun1+25)=4),AprSun1+25,""))</f>
        <v>44671</v>
      </c>
      <c r="M16" s="135">
        <f>IF(DAY(AprSun1)=1,IF(AND(YEAR(AprSun1+19)=CalendarYear,MONTH(AprSun1+19)=4),AprSun1+19,""),IF(AND(YEAR(AprSun1+26)=CalendarYear,MONTH(AprSun1+26)=4),AprSun1+26,""))</f>
        <v>44672</v>
      </c>
      <c r="N16" s="133">
        <f>IF(DAY(AprSun1)=1,IF(AND(YEAR(AprSun1+20)=CalendarYear,MONTH(AprSun1+20)=4),AprSun1+20,""),IF(AND(YEAR(AprSun1+27)=CalendarYear,MONTH(AprSun1+27)=4),AprSun1+27,""))</f>
        <v>44673</v>
      </c>
      <c r="O16" s="138">
        <f>IF(DAY(AprSun1)=1,IF(AND(YEAR(AprSun1+21)=CalendarYear,MONTH(AprSun1+21)=4),AprSun1+21,""),IF(AND(YEAR(AprSun1+28)=CalendarYear,MONTH(AprSun1+28)=4),AprSun1+28,""))</f>
        <v>44674</v>
      </c>
      <c r="P16" s="89"/>
      <c r="R16" s="1"/>
      <c r="S16" s="11"/>
      <c r="V16" s="2"/>
      <c r="AD16" s="2"/>
      <c r="AL16" s="2"/>
    </row>
    <row r="17" spans="1:38" ht="15" customHeight="1" x14ac:dyDescent="0.2">
      <c r="B17" s="71">
        <f>IF(DAY(MarSun1)=1,IF(AND(YEAR(MarSun1+22)=CalendarYear,MONTH(MarSun1+22)=3),MarSun1+22,""),IF(AND(YEAR(MarSun1+29)=CalendarYear,MONTH(MarSun1+29)=3),MarSun1+29,""))</f>
        <v>44647</v>
      </c>
      <c r="C17" s="133">
        <f>IF(DAY(MarSun1)=1,IF(AND(YEAR(MarSun1+23)=CalendarYear,MONTH(MarSun1+23)=3),MarSun1+23,""),IF(AND(YEAR(MarSun1+30)=CalendarYear,MONTH(MarSun1+30)=3),MarSun1+30,""))</f>
        <v>44648</v>
      </c>
      <c r="D17" s="133">
        <f>IF(DAY(MarSun1)=1,IF(AND(YEAR(MarSun1+24)=CalendarYear,MONTH(MarSun1+24)=3),MarSun1+24,""),IF(AND(YEAR(MarSun1+31)=CalendarYear,MONTH(MarSun1+31)=3),MarSun1+31,""))</f>
        <v>44649</v>
      </c>
      <c r="E17" s="133">
        <f>IF(DAY(MarSun1)=1,IF(AND(YEAR(MarSun1+25)=CalendarYear,MONTH(MarSun1+25)=3),MarSun1+25,""),IF(AND(YEAR(MarSun1+32)=CalendarYear,MONTH(MarSun1+32)=3),MarSun1+32,""))</f>
        <v>44650</v>
      </c>
      <c r="F17" s="133">
        <f>IF(DAY(MarSun1)=1,IF(AND(YEAR(MarSun1+26)=CalendarYear,MONTH(MarSun1+26)=3),MarSun1+26,""),IF(AND(YEAR(MarSun1+33)=CalendarYear,MONTH(MarSun1+33)=3),MarSun1+33,""))</f>
        <v>44651</v>
      </c>
      <c r="G17" s="133" t="str">
        <f>IF(DAY(MarSun1)=1,IF(AND(YEAR(MarSun1+27)=CalendarYear,MONTH(MarSun1+27)=3),MarSun1+27,""),IF(AND(YEAR(MarSun1+34)=CalendarYear,MONTH(MarSun1+34)=3),MarSun1+34,""))</f>
        <v/>
      </c>
      <c r="H17" s="138" t="str">
        <f>IF(DAY(MarSun1)=1,IF(AND(YEAR(MarSun1+28)=CalendarYear,MONTH(MarSun1+28)=3),MarSun1+28,""),IF(AND(YEAR(MarSun1+35)=CalendarYear,MONTH(MarSun1+35)=3),MarSun1+35,""))</f>
        <v/>
      </c>
      <c r="I17" s="135">
        <f>IF(DAY(AprSun1)=1,IF(AND(YEAR(AprSun1+22)=CalendarYear,MONTH(AprSun1+22)=4),AprSun1+22,""),IF(AND(YEAR(AprSun1+29)=CalendarYear,MONTH(AprSun1+29)=4),AprSun1+29,""))</f>
        <v>44675</v>
      </c>
      <c r="J17" s="133">
        <f>IF(DAY(AprSun1)=1,IF(AND(YEAR(AprSun1+23)=CalendarYear,MONTH(AprSun1+23)=4),AprSun1+23,""),IF(AND(YEAR(AprSun1+30)=CalendarYear,MONTH(AprSun1+30)=4),AprSun1+30,""))</f>
        <v>44676</v>
      </c>
      <c r="K17" s="133">
        <f>IF(DAY(AprSun1)=1,IF(AND(YEAR(AprSun1+24)=CalendarYear,MONTH(AprSun1+24)=4),AprSun1+24,""),IF(AND(YEAR(AprSun1+31)=CalendarYear,MONTH(AprSun1+31)=4),AprSun1+31,""))</f>
        <v>44677</v>
      </c>
      <c r="L17" s="133">
        <f>IF(DAY(AprSun1)=1,IF(AND(YEAR(AprSun1+25)=CalendarYear,MONTH(AprSun1+25)=4),AprSun1+25,""),IF(AND(YEAR(AprSun1+32)=CalendarYear,MONTH(AprSun1+32)=4),AprSun1+32,""))</f>
        <v>44678</v>
      </c>
      <c r="M17" s="133">
        <f>IF(DAY(AprSun1)=1,IF(AND(YEAR(AprSun1+26)=CalendarYear,MONTH(AprSun1+26)=4),AprSun1+26,""),IF(AND(YEAR(AprSun1+33)=CalendarYear,MONTH(AprSun1+33)=4),AprSun1+33,""))</f>
        <v>44679</v>
      </c>
      <c r="N17" s="133">
        <f>IF(DAY(AprSun1)=1,IF(AND(YEAR(AprSun1+27)=CalendarYear,MONTH(AprSun1+27)=4),AprSun1+27,""),IF(AND(YEAR(AprSun1+34)=CalendarYear,MONTH(AprSun1+34)=4),AprSun1+34,""))</f>
        <v>44680</v>
      </c>
      <c r="O17" s="138">
        <f>IF(DAY(AprSun1)=1,IF(AND(YEAR(AprSun1+28)=CalendarYear,MONTH(AprSun1+28)=4),AprSun1+28,""),IF(AND(YEAR(AprSun1+35)=CalendarYear,MONTH(AprSun1+35)=4),AprSun1+35,""))</f>
        <v>44681</v>
      </c>
      <c r="P17" s="89"/>
      <c r="R17" s="77"/>
      <c r="V17" s="2"/>
      <c r="AD17" s="2"/>
      <c r="AL17" s="2"/>
    </row>
    <row r="18" spans="1:38" ht="15" customHeight="1" x14ac:dyDescent="0.3">
      <c r="A18" s="24" t="s">
        <v>10</v>
      </c>
      <c r="B18" s="140" t="str">
        <f>IF(DAY(MarSun1)=1,IF(AND(YEAR(MarSun1+29)=CalendarYear,MONTH(MarSun1+29)=3),MarSun1+29,""),IF(AND(YEAR(MarSun1+36)=CalendarYear,MONTH(MarSun1+36)=3),MarSun1+36,""))</f>
        <v/>
      </c>
      <c r="C18" s="134" t="str">
        <f>IF(DAY(MarSun1)=1,IF(AND(YEAR(MarSun1+30)=CalendarYear,MONTH(MarSun1+30)=3),MarSun1+30,""),IF(AND(YEAR(MarSun1+37)=CalendarYear,MONTH(MarSun1+37)=3),MarSun1+37,""))</f>
        <v/>
      </c>
      <c r="D18" s="134" t="str">
        <f>IF(DAY(MarSun1)=1,IF(AND(YEAR(MarSun1+31)=CalendarYear,MONTH(MarSun1+31)=3),MarSun1+31,""),IF(AND(YEAR(MarSun1+38)=CalendarYear,MONTH(MarSun1+38)=3),MarSun1+38,""))</f>
        <v/>
      </c>
      <c r="E18" s="134" t="str">
        <f>IF(DAY(MarSun1)=1,IF(AND(YEAR(MarSun1+32)=CalendarYear,MONTH(MarSun1+32)=3),MarSun1+32,""),IF(AND(YEAR(MarSun1+39)=CalendarYear,MONTH(MarSun1+39)=3),MarSun1+39,""))</f>
        <v/>
      </c>
      <c r="F18" s="134" t="str">
        <f>IF(DAY(MarSun1)=1,IF(AND(YEAR(MarSun1+33)=CalendarYear,MONTH(MarSun1+33)=3),MarSun1+33,""),IF(AND(YEAR(MarSun1+40)=CalendarYear,MONTH(MarSun1+40)=3),MarSun1+40,""))</f>
        <v/>
      </c>
      <c r="G18" s="134" t="str">
        <f>IF(DAY(MarSun1)=1,IF(AND(YEAR(MarSun1+34)=CalendarYear,MONTH(MarSun1+34)=3),MarSun1+34,""),IF(AND(YEAR(MarSun1+41)=CalendarYear,MONTH(MarSun1+41)=3),MarSun1+41,""))</f>
        <v/>
      </c>
      <c r="H18" s="141" t="str">
        <f>IF(DAY(MarSun1)=1,IF(AND(YEAR(MarSun1+35)=CalendarYear,MONTH(MarSun1+35)=3),MarSun1+35,""),IF(AND(YEAR(MarSun1+42)=CalendarYear,MONTH(MarSun1+42)=3),MarSun1+42,""))</f>
        <v/>
      </c>
      <c r="I18" s="134" t="str">
        <f>IF(DAY(AprSun1)=1,IF(AND(YEAR(AprSun1+29)=CalendarYear,MONTH(AprSun1+29)=4),AprSun1+29,""),IF(AND(YEAR(AprSun1+36)=CalendarYear,MONTH(AprSun1+36)=4),AprSun1+36,""))</f>
        <v/>
      </c>
      <c r="J18" s="134" t="str">
        <f>IF(DAY(AprSun1)=1,IF(AND(YEAR(AprSun1+30)=CalendarYear,MONTH(AprSun1+30)=4),AprSun1+30,""),IF(AND(YEAR(AprSun1+37)=CalendarYear,MONTH(AprSun1+37)=4),AprSun1+37,""))</f>
        <v/>
      </c>
      <c r="K18" s="134" t="str">
        <f>IF(DAY(AprSun1)=1,IF(AND(YEAR(AprSun1+31)=CalendarYear,MONTH(AprSun1+31)=4),AprSun1+31,""),IF(AND(YEAR(AprSun1+38)=CalendarYear,MONTH(AprSun1+38)=4),AprSun1+38,""))</f>
        <v/>
      </c>
      <c r="L18" s="134" t="str">
        <f>IF(DAY(AprSun1)=1,IF(AND(YEAR(AprSun1+32)=CalendarYear,MONTH(AprSun1+32)=4),AprSun1+32,""),IF(AND(YEAR(AprSun1+39)=CalendarYear,MONTH(AprSun1+39)=4),AprSun1+39,""))</f>
        <v/>
      </c>
      <c r="M18" s="134" t="str">
        <f>IF(DAY(AprSun1)=1,IF(AND(YEAR(AprSun1+33)=CalendarYear,MONTH(AprSun1+33)=4),AprSun1+33,""),IF(AND(YEAR(AprSun1+40)=CalendarYear,MONTH(AprSun1+40)=4),AprSun1+40,""))</f>
        <v/>
      </c>
      <c r="N18" s="134" t="str">
        <f>IF(DAY(AprSun1)=1,IF(AND(YEAR(AprSun1+34)=CalendarYear,MONTH(AprSun1+34)=4),AprSun1+34,""),IF(AND(YEAR(AprSun1+41)=CalendarYear,MONTH(AprSun1+41)=4),AprSun1+41,""))</f>
        <v/>
      </c>
      <c r="O18" s="141" t="str">
        <f>IF(DAY(AprSun1)=1,IF(AND(YEAR(AprSun1+35)=CalendarYear,MONTH(AprSun1+35)=4),AprSun1+35,""),IF(AND(YEAR(AprSun1+42)=CalendarYear,MONTH(AprSun1+42)=4),AprSun1+42,""))</f>
        <v/>
      </c>
      <c r="P18" s="91"/>
      <c r="Q18" s="3"/>
      <c r="R18" s="75" t="s">
        <v>57</v>
      </c>
      <c r="T18" s="3"/>
      <c r="U18" s="3"/>
      <c r="V18" s="2"/>
      <c r="W18" s="3"/>
      <c r="X18" s="3"/>
      <c r="Y18" s="3"/>
      <c r="Z18" s="3"/>
      <c r="AA18" s="3"/>
      <c r="AB18" s="3"/>
      <c r="AC18" s="3"/>
      <c r="AD18" s="2"/>
      <c r="AE18" s="3"/>
      <c r="AF18" s="3"/>
      <c r="AG18" s="3"/>
      <c r="AH18" s="3"/>
      <c r="AI18" s="3"/>
      <c r="AJ18" s="3"/>
      <c r="AK18" s="3"/>
      <c r="AL18" s="2"/>
    </row>
    <row r="19" spans="1:38" ht="15" customHeight="1" x14ac:dyDescent="0.3">
      <c r="A19" s="24" t="s">
        <v>19</v>
      </c>
      <c r="B19" s="183" t="s">
        <v>30</v>
      </c>
      <c r="C19" s="170"/>
      <c r="D19" s="170"/>
      <c r="E19" s="170"/>
      <c r="F19" s="170"/>
      <c r="G19" s="170"/>
      <c r="H19" s="171"/>
      <c r="I19" s="183" t="s">
        <v>31</v>
      </c>
      <c r="J19" s="170"/>
      <c r="K19" s="170"/>
      <c r="L19" s="170"/>
      <c r="M19" s="170"/>
      <c r="N19" s="170"/>
      <c r="O19" s="171"/>
      <c r="P19" s="89"/>
      <c r="R19" s="75" t="s">
        <v>66</v>
      </c>
      <c r="V19" s="2"/>
      <c r="AD19" s="2"/>
      <c r="AL19" s="2"/>
    </row>
    <row r="20" spans="1:38" ht="15" customHeight="1" x14ac:dyDescent="0.3">
      <c r="A20" s="24"/>
      <c r="B20" s="70" t="s">
        <v>0</v>
      </c>
      <c r="C20" s="142" t="s">
        <v>51</v>
      </c>
      <c r="D20" s="142" t="s">
        <v>52</v>
      </c>
      <c r="E20" s="142" t="s">
        <v>53</v>
      </c>
      <c r="F20" s="142" t="s">
        <v>54</v>
      </c>
      <c r="G20" s="142" t="s">
        <v>55</v>
      </c>
      <c r="H20" s="34" t="s">
        <v>56</v>
      </c>
      <c r="I20" s="143" t="s">
        <v>0</v>
      </c>
      <c r="J20" s="142" t="s">
        <v>51</v>
      </c>
      <c r="K20" s="142" t="s">
        <v>52</v>
      </c>
      <c r="L20" s="142" t="s">
        <v>53</v>
      </c>
      <c r="M20" s="142" t="s">
        <v>54</v>
      </c>
      <c r="N20" s="142" t="s">
        <v>55</v>
      </c>
      <c r="O20" s="34" t="s">
        <v>56</v>
      </c>
      <c r="P20" s="89"/>
      <c r="R20" s="75" t="s">
        <v>64</v>
      </c>
      <c r="V20" s="2"/>
      <c r="AD20" s="2"/>
      <c r="AL20" s="2"/>
    </row>
    <row r="21" spans="1:38" ht="15" customHeight="1" x14ac:dyDescent="0.3">
      <c r="B21" s="71">
        <f>IF(DAY(MaySun1)=1,"",IF(AND(YEAR(MaySun1+1)=CalendarYear,MONTH(MaySun1+1)=5),MaySun1+1,""))</f>
        <v>44682</v>
      </c>
      <c r="C21" s="121">
        <f>IF(DAY(MaySun1)=1,"",IF(AND(YEAR(MaySun1+2)=CalendarYear,MONTH(MaySun1+2)=5),MaySun1+2,""))</f>
        <v>44683</v>
      </c>
      <c r="D21" s="121">
        <f>IF(DAY(MaySun1)=1,"",IF(AND(YEAR(MaySun1+3)=CalendarYear,MONTH(MaySun1+3)=5),MaySun1+3,""))</f>
        <v>44684</v>
      </c>
      <c r="E21" s="133">
        <f>IF(DAY(MaySun1)=1,"",IF(AND(YEAR(MaySun1+4)=CalendarYear,MONTH(MaySun1+4)=5),MaySun1+4,""))</f>
        <v>44685</v>
      </c>
      <c r="F21" s="133">
        <f>IF(DAY(MaySun1)=1,"",IF(AND(YEAR(MaySun1+5)=CalendarYear,MONTH(MaySun1+5)=5),MaySun1+5,""))</f>
        <v>44686</v>
      </c>
      <c r="G21" s="139">
        <f>IF(DAY(MaySun1)=1,"",IF(AND(YEAR(MaySun1+6)=CalendarYear,MONTH(MaySun1+6)=5),MaySun1+6,""))</f>
        <v>44687</v>
      </c>
      <c r="H21" s="138">
        <f>IF(DAY(MaySun1)=1,IF(AND(YEAR(MaySun1)=CalendarYear,MONTH(MaySun1)=5),MaySun1,""),IF(AND(YEAR(MaySun1+7)=CalendarYear,MONTH(MaySun1+7)=5),MaySun1+7,""))</f>
        <v>44688</v>
      </c>
      <c r="I21" s="135" t="str">
        <f>IF(DAY(JunSun1)=1,"",IF(AND(YEAR(JunSun1+1)=CalendarYear,MONTH(JunSun1+1)=6),JunSun1+1,""))</f>
        <v/>
      </c>
      <c r="J21" s="135" t="str">
        <f>IF(DAY(JunSun1)=1,"",IF(AND(YEAR(JunSun1+2)=CalendarYear,MONTH(JunSun1+2)=6),JunSun1+2,""))</f>
        <v/>
      </c>
      <c r="K21" s="133" t="str">
        <f>IF(DAY(JunSun1)=1,"",IF(AND(YEAR(JunSun1+3)=CalendarYear,MONTH(JunSun1+3)=6),JunSun1+3,""))</f>
        <v/>
      </c>
      <c r="L21" s="133">
        <f>IF(DAY(JunSun1)=1,"",IF(AND(YEAR(JunSun1+4)=CalendarYear,MONTH(JunSun1+4)=6),JunSun1+4,""))</f>
        <v>44713</v>
      </c>
      <c r="M21" s="133">
        <f>IF(DAY(JunSun1)=1,"",IF(AND(YEAR(JunSun1+5)=CalendarYear,MONTH(JunSun1+5)=6),JunSun1+5,""))</f>
        <v>44714</v>
      </c>
      <c r="N21" s="133">
        <f>IF(DAY(JunSun1)=1,"",IF(AND(YEAR(JunSun1+6)=CalendarYear,MONTH(JunSun1+6)=6),JunSun1+6,""))</f>
        <v>44715</v>
      </c>
      <c r="O21" s="138">
        <f>IF(DAY(JunSun1)=1,IF(AND(YEAR(JunSun1)=CalendarYear,MONTH(JunSun1)=6),JunSun1,""),IF(AND(YEAR(JunSun1+7)=CalendarYear,MONTH(JunSun1+7)=6),JunSun1+7,""))</f>
        <v>44716</v>
      </c>
      <c r="P21" s="89"/>
      <c r="R21" s="75" t="s">
        <v>60</v>
      </c>
      <c r="V21" s="2"/>
      <c r="AD21" s="2"/>
      <c r="AL21" s="2"/>
    </row>
    <row r="22" spans="1:38" ht="15" customHeight="1" x14ac:dyDescent="0.3">
      <c r="B22" s="71">
        <f>IF(DAY(MaySun1)=1,IF(AND(YEAR(MaySun1+1)=CalendarYear,MONTH(MaySun1+1)=5),MaySun1+1,""),IF(AND(YEAR(MaySun1+8)=CalendarYear,MONTH(MaySun1+8)=5),MaySun1+8,""))</f>
        <v>44689</v>
      </c>
      <c r="C22" s="133">
        <f>IF(DAY(MaySun1)=1,IF(AND(YEAR(MaySun1+2)=CalendarYear,MONTH(MaySun1+2)=5),MaySun1+2,""),IF(AND(YEAR(MaySun1+9)=CalendarYear,MONTH(MaySun1+9)=5),MaySun1+9,""))</f>
        <v>44690</v>
      </c>
      <c r="D22" s="133">
        <f>IF(DAY(MaySun1)=1,IF(AND(YEAR(MaySun1+3)=CalendarYear,MONTH(MaySun1+3)=5),MaySun1+3,""),IF(AND(YEAR(MaySun1+10)=CalendarYear,MONTH(MaySun1+10)=5),MaySun1+10,""))</f>
        <v>44691</v>
      </c>
      <c r="E22" s="133">
        <f>IF(DAY(MaySun1)=1,IF(AND(YEAR(MaySun1+4)=CalendarYear,MONTH(MaySun1+4)=5),MaySun1+4,""),IF(AND(YEAR(MaySun1+11)=CalendarYear,MONTH(MaySun1+11)=5),MaySun1+11,""))</f>
        <v>44692</v>
      </c>
      <c r="F22" s="133">
        <f>IF(DAY(MaySun1)=1,IF(AND(YEAR(MaySun1+5)=CalendarYear,MONTH(MaySun1+5)=5),MaySun1+5,""),IF(AND(YEAR(MaySun1+12)=CalendarYear,MONTH(MaySun1+12)=5),MaySun1+12,""))</f>
        <v>44693</v>
      </c>
      <c r="G22" s="133">
        <f>IF(DAY(MaySun1)=1,IF(AND(YEAR(MaySun1+6)=CalendarYear,MONTH(MaySun1+6)=5),MaySun1+6,""),IF(AND(YEAR(MaySun1+13)=CalendarYear,MONTH(MaySun1+13)=5),MaySun1+13,""))</f>
        <v>44694</v>
      </c>
      <c r="H22" s="138">
        <f>IF(DAY(MaySun1)=1,IF(AND(YEAR(MaySun1+7)=CalendarYear,MONTH(MaySun1+7)=5),MaySun1+7,""),IF(AND(YEAR(MaySun1+14)=CalendarYear,MONTH(MaySun1+14)=5),MaySun1+14,""))</f>
        <v>44695</v>
      </c>
      <c r="I22" s="135">
        <f>IF(DAY(JunSun1)=1,IF(AND(YEAR(JunSun1+1)=CalendarYear,MONTH(JunSun1+1)=6),JunSun1+1,""),IF(AND(YEAR(JunSun1+8)=CalendarYear,MONTH(JunSun1+8)=6),JunSun1+8,""))</f>
        <v>44717</v>
      </c>
      <c r="J22" s="133">
        <f>IF(DAY(JunSun1)=1,IF(AND(YEAR(JunSun1+2)=CalendarYear,MONTH(JunSun1+2)=6),JunSun1+2,""),IF(AND(YEAR(JunSun1+9)=CalendarYear,MONTH(JunSun1+9)=6),JunSun1+9,""))</f>
        <v>44718</v>
      </c>
      <c r="K22" s="133">
        <f>IF(DAY(JunSun1)=1,IF(AND(YEAR(JunSun1+3)=CalendarYear,MONTH(JunSun1+3)=6),JunSun1+3,""),IF(AND(YEAR(JunSun1+10)=CalendarYear,MONTH(JunSun1+10)=6),JunSun1+10,""))</f>
        <v>44719</v>
      </c>
      <c r="L22" s="133">
        <f>IF(DAY(JunSun1)=1,IF(AND(YEAR(JunSun1+4)=CalendarYear,MONTH(JunSun1+4)=6),JunSun1+4,""),IF(AND(YEAR(JunSun1+11)=CalendarYear,MONTH(JunSun1+11)=6),JunSun1+11,""))</f>
        <v>44720</v>
      </c>
      <c r="M22" s="133">
        <f>IF(DAY(JunSun1)=1,IF(AND(YEAR(JunSun1+5)=CalendarYear,MONTH(JunSun1+5)=6),JunSun1+5,""),IF(AND(YEAR(JunSun1+12)=CalendarYear,MONTH(JunSun1+12)=6),JunSun1+12,""))</f>
        <v>44721</v>
      </c>
      <c r="N22" s="133">
        <f>IF(DAY(JunSun1)=1,IF(AND(YEAR(JunSun1+6)=CalendarYear,MONTH(JunSun1+6)=6),JunSun1+6,""),IF(AND(YEAR(JunSun1+13)=CalendarYear,MONTH(JunSun1+13)=6),JunSun1+13,""))</f>
        <v>44722</v>
      </c>
      <c r="O22" s="138">
        <f>IF(DAY(JunSun1)=1,IF(AND(YEAR(JunSun1+7)=CalendarYear,MONTH(JunSun1+7)=6),JunSun1+7,""),IF(AND(YEAR(JunSun1+14)=CalendarYear,MONTH(JunSun1+14)=6),JunSun1+14,""))</f>
        <v>44723</v>
      </c>
      <c r="P22" s="89"/>
      <c r="R22" s="76" t="s">
        <v>65</v>
      </c>
      <c r="V22" s="2"/>
      <c r="AD22" s="2"/>
      <c r="AL22" s="2"/>
    </row>
    <row r="23" spans="1:38" ht="15" customHeight="1" x14ac:dyDescent="0.2">
      <c r="B23" s="71">
        <f>IF(DAY(MaySun1)=1,IF(AND(YEAR(MaySun1+8)=CalendarYear,MONTH(MaySun1+8)=5),MaySun1+8,""),IF(AND(YEAR(MaySun1+15)=CalendarYear,MONTH(MaySun1+15)=5),MaySun1+15,""))</f>
        <v>44696</v>
      </c>
      <c r="C23" s="121">
        <f>IF(DAY(MaySun1)=1,IF(AND(YEAR(MaySun1+9)=CalendarYear,MONTH(MaySun1+9)=5),MaySun1+9,""),IF(AND(YEAR(MaySun1+16)=CalendarYear,MONTH(MaySun1+16)=5),MaySun1+16,""))</f>
        <v>44697</v>
      </c>
      <c r="D23" s="121">
        <f>IF(DAY(MaySun1)=1,IF(AND(YEAR(MaySun1+10)=CalendarYear,MONTH(MaySun1+10)=5),MaySun1+10,""),IF(AND(YEAR(MaySun1+17)=CalendarYear,MONTH(MaySun1+17)=5),MaySun1+17,""))</f>
        <v>44698</v>
      </c>
      <c r="E23" s="133">
        <f>IF(DAY(MaySun1)=1,IF(AND(YEAR(MaySun1+11)=CalendarYear,MONTH(MaySun1+11)=5),MaySun1+11,""),IF(AND(YEAR(MaySun1+18)=CalendarYear,MONTH(MaySun1+18)=5),MaySun1+18,""))</f>
        <v>44699</v>
      </c>
      <c r="F23" s="139">
        <f>IF(DAY(MaySun1)=1,IF(AND(YEAR(MaySun1+12)=CalendarYear,MONTH(MaySun1+12)=5),MaySun1+12,""),IF(AND(YEAR(MaySun1+19)=CalendarYear,MONTH(MaySun1+19)=5),MaySun1+19,""))</f>
        <v>44700</v>
      </c>
      <c r="G23" s="133">
        <f>IF(DAY(MaySun1)=1,IF(AND(YEAR(MaySun1+13)=CalendarYear,MONTH(MaySun1+13)=5),MaySun1+13,""),IF(AND(YEAR(MaySun1+20)=CalendarYear,MONTH(MaySun1+20)=5),MaySun1+20,""))</f>
        <v>44701</v>
      </c>
      <c r="H23" s="138">
        <f>IF(DAY(MaySun1)=1,IF(AND(YEAR(MaySun1+14)=CalendarYear,MONTH(MaySun1+14)=5),MaySun1+14,""),IF(AND(YEAR(MaySun1+21)=CalendarYear,MONTH(MaySun1+21)=5),MaySun1+21,""))</f>
        <v>44702</v>
      </c>
      <c r="I23" s="135">
        <f>IF(DAY(JunSun1)=1,IF(AND(YEAR(JunSun1+8)=CalendarYear,MONTH(JunSun1+8)=6),JunSun1+8,""),IF(AND(YEAR(JunSun1+15)=CalendarYear,MONTH(JunSun1+15)=6),JunSun1+15,""))</f>
        <v>44724</v>
      </c>
      <c r="J23" s="121">
        <f>IF(DAY(JunSun1)=1,IF(AND(YEAR(JunSun1+9)=CalendarYear,MONTH(JunSun1+9)=6),JunSun1+9,""),IF(AND(YEAR(JunSun1+16)=CalendarYear,MONTH(JunSun1+16)=6),JunSun1+16,""))</f>
        <v>44725</v>
      </c>
      <c r="K23" s="121">
        <f>IF(DAY(JunSun1)=1,IF(AND(YEAR(JunSun1+10)=CalendarYear,MONTH(JunSun1+10)=6),JunSun1+10,""),IF(AND(YEAR(JunSun1+17)=CalendarYear,MONTH(JunSun1+17)=6),JunSun1+17,""))</f>
        <v>44726</v>
      </c>
      <c r="L23" s="139">
        <f>IF(DAY(JunSun1)=1,IF(AND(YEAR(JunSun1+11)=CalendarYear,MONTH(JunSun1+11)=6),JunSun1+11,""),IF(AND(YEAR(JunSun1+18)=CalendarYear,MONTH(JunSun1+18)=6),JunSun1+18,""))</f>
        <v>44727</v>
      </c>
      <c r="M23" s="139">
        <f>IF(DAY(JunSun1)=1,IF(AND(YEAR(JunSun1+12)=CalendarYear,MONTH(JunSun1+12)=6),JunSun1+12,""),IF(AND(YEAR(JunSun1+19)=CalendarYear,MONTH(JunSun1+19)=6),JunSun1+19,""))</f>
        <v>44728</v>
      </c>
      <c r="N23" s="135">
        <f>IF(DAY(JunSun1)=1,IF(AND(YEAR(JunSun1+13)=CalendarYear,MONTH(JunSun1+13)=6),JunSun1+13,""),IF(AND(YEAR(JunSun1+20)=CalendarYear,MONTH(JunSun1+20)=6),JunSun1+20,""))</f>
        <v>44729</v>
      </c>
      <c r="O23" s="138">
        <f>IF(DAY(JunSun1)=1,IF(AND(YEAR(JunSun1+14)=CalendarYear,MONTH(JunSun1+14)=6),JunSun1+14,""),IF(AND(YEAR(JunSun1+21)=CalendarYear,MONTH(JunSun1+21)=6),JunSun1+21,""))</f>
        <v>44730</v>
      </c>
      <c r="P23" s="89"/>
      <c r="R23" s="77"/>
      <c r="V23" s="2"/>
      <c r="AD23" s="2"/>
      <c r="AL23" s="2"/>
    </row>
    <row r="24" spans="1:38" ht="15" customHeight="1" x14ac:dyDescent="0.2">
      <c r="B24" s="71">
        <f>IF(DAY(MaySun1)=1,IF(AND(YEAR(MaySun1+15)=CalendarYear,MONTH(MaySun1+15)=5),MaySun1+15,""),IF(AND(YEAR(MaySun1+22)=CalendarYear,MONTH(MaySun1+22)=5),MaySun1+22,""))</f>
        <v>44703</v>
      </c>
      <c r="C24" s="133">
        <f>IF(DAY(MaySun1)=1,IF(AND(YEAR(MaySun1+16)=CalendarYear,MONTH(MaySun1+16)=5),MaySun1+16,""),IF(AND(YEAR(MaySun1+23)=CalendarYear,MONTH(MaySun1+23)=5),MaySun1+23,""))</f>
        <v>44704</v>
      </c>
      <c r="D24" s="133">
        <f>IF(DAY(MaySun1)=1,IF(AND(YEAR(MaySun1+17)=CalendarYear,MONTH(MaySun1+17)=5),MaySun1+17,""),IF(AND(YEAR(MaySun1+24)=CalendarYear,MONTH(MaySun1+24)=5),MaySun1+24,""))</f>
        <v>44705</v>
      </c>
      <c r="E24" s="133">
        <f>IF(DAY(MaySun1)=1,IF(AND(YEAR(MaySun1+18)=CalendarYear,MONTH(MaySun1+18)=5),MaySun1+18,""),IF(AND(YEAR(MaySun1+25)=CalendarYear,MONTH(MaySun1+25)=5),MaySun1+25,""))</f>
        <v>44706</v>
      </c>
      <c r="F24" s="135">
        <f>IF(DAY(MaySun1)=1,IF(AND(YEAR(MaySun1+19)=CalendarYear,MONTH(MaySun1+19)=5),MaySun1+19,""),IF(AND(YEAR(MaySun1+26)=CalendarYear,MONTH(MaySun1+26)=5),MaySun1+26,""))</f>
        <v>44707</v>
      </c>
      <c r="G24" s="133">
        <f>IF(DAY(MaySun1)=1,IF(AND(YEAR(MaySun1+20)=CalendarYear,MONTH(MaySun1+20)=5),MaySun1+20,""),IF(AND(YEAR(MaySun1+27)=CalendarYear,MONTH(MaySun1+27)=5),MaySun1+27,""))</f>
        <v>44708</v>
      </c>
      <c r="H24" s="138">
        <f>IF(DAY(MaySun1)=1,IF(AND(YEAR(MaySun1+21)=CalendarYear,MONTH(MaySun1+21)=5),MaySun1+21,""),IF(AND(YEAR(MaySun1+28)=CalendarYear,MONTH(MaySun1+28)=5),MaySun1+28,""))</f>
        <v>44709</v>
      </c>
      <c r="I24" s="135">
        <f>IF(DAY(JunSun1)=1,IF(AND(YEAR(JunSun1+15)=CalendarYear,MONTH(JunSun1+15)=6),JunSun1+15,""),IF(AND(YEAR(JunSun1+22)=CalendarYear,MONTH(JunSun1+22)=6),JunSun1+22,""))</f>
        <v>44731</v>
      </c>
      <c r="J24" s="133">
        <f>IF(DAY(JunSun1)=1,IF(AND(YEAR(JunSun1+16)=CalendarYear,MONTH(JunSun1+16)=6),JunSun1+16,""),IF(AND(YEAR(JunSun1+23)=CalendarYear,MONTH(JunSun1+23)=6),JunSun1+23,""))</f>
        <v>44732</v>
      </c>
      <c r="K24" s="133">
        <f>IF(DAY(JunSun1)=1,IF(AND(YEAR(JunSun1+17)=CalendarYear,MONTH(JunSun1+17)=6),JunSun1+17,""),IF(AND(YEAR(JunSun1+24)=CalendarYear,MONTH(JunSun1+24)=6),JunSun1+24,""))</f>
        <v>44733</v>
      </c>
      <c r="L24" s="133">
        <f>IF(DAY(JunSun1)=1,IF(AND(YEAR(JunSun1+18)=CalendarYear,MONTH(JunSun1+18)=6),JunSun1+18,""),IF(AND(YEAR(JunSun1+25)=CalendarYear,MONTH(JunSun1+25)=6),JunSun1+25,""))</f>
        <v>44734</v>
      </c>
      <c r="M24" s="133">
        <f>IF(DAY(JunSun1)=1,IF(AND(YEAR(JunSun1+19)=CalendarYear,MONTH(JunSun1+19)=6),JunSun1+19,""),IF(AND(YEAR(JunSun1+26)=CalendarYear,MONTH(JunSun1+26)=6),JunSun1+26,""))</f>
        <v>44735</v>
      </c>
      <c r="N24" s="133">
        <f>IF(DAY(JunSun1)=1,IF(AND(YEAR(JunSun1+20)=CalendarYear,MONTH(JunSun1+20)=6),JunSun1+20,""),IF(AND(YEAR(JunSun1+27)=CalendarYear,MONTH(JunSun1+27)=6),JunSun1+27,""))</f>
        <v>44736</v>
      </c>
      <c r="O24" s="138">
        <f>IF(DAY(JunSun1)=1,IF(AND(YEAR(JunSun1+21)=CalendarYear,MONTH(JunSun1+21)=6),JunSun1+21,""),IF(AND(YEAR(JunSun1+28)=CalendarYear,MONTH(JunSun1+28)=6),JunSun1+28,""))</f>
        <v>44737</v>
      </c>
      <c r="P24" s="89"/>
      <c r="R24" s="1"/>
      <c r="V24" s="2"/>
      <c r="AD24" s="2"/>
      <c r="AL24" s="2"/>
    </row>
    <row r="25" spans="1:38" ht="15" customHeight="1" x14ac:dyDescent="0.2">
      <c r="B25" s="71">
        <f>IF(DAY(MaySun1)=1,IF(AND(YEAR(MaySun1+22)=CalendarYear,MONTH(MaySun1+22)=5),MaySun1+22,""),IF(AND(YEAR(MaySun1+29)=CalendarYear,MONTH(MaySun1+29)=5),MaySun1+29,""))</f>
        <v>44710</v>
      </c>
      <c r="C25" s="121">
        <f>IF(DAY(MaySun1)=1,IF(AND(YEAR(MaySun1+23)=CalendarYear,MONTH(MaySun1+23)=5),MaySun1+23,""),IF(AND(YEAR(MaySun1+30)=CalendarYear,MONTH(MaySun1+30)=5),MaySun1+30,""))</f>
        <v>44711</v>
      </c>
      <c r="D25" s="121">
        <f>IF(DAY(MaySun1)=1,IF(AND(YEAR(MaySun1+24)=CalendarYear,MONTH(MaySun1+24)=5),MaySun1+24,""),IF(AND(YEAR(MaySun1+31)=CalendarYear,MONTH(MaySun1+31)=5),MaySun1+31,""))</f>
        <v>44712</v>
      </c>
      <c r="E25" s="133" t="str">
        <f>IF(DAY(MaySun1)=1,IF(AND(YEAR(MaySun1+25)=CalendarYear,MONTH(MaySun1+25)=5),MaySun1+25,""),IF(AND(YEAR(MaySun1+32)=CalendarYear,MONTH(MaySun1+32)=5),MaySun1+32,""))</f>
        <v/>
      </c>
      <c r="F25" s="133" t="str">
        <f>IF(DAY(MaySun1)=1,IF(AND(YEAR(MaySun1+26)=CalendarYear,MONTH(MaySun1+26)=5),MaySun1+26,""),IF(AND(YEAR(MaySun1+33)=CalendarYear,MONTH(MaySun1+33)=5),MaySun1+33,""))</f>
        <v/>
      </c>
      <c r="G25" s="133" t="str">
        <f>IF(DAY(MaySun1)=1,IF(AND(YEAR(MaySun1+27)=CalendarYear,MONTH(MaySun1+27)=5),MaySun1+27,""),IF(AND(YEAR(MaySun1+34)=CalendarYear,MONTH(MaySun1+34)=5),MaySun1+34,""))</f>
        <v/>
      </c>
      <c r="H25" s="138" t="str">
        <f>IF(DAY(MaySun1)=1,IF(AND(YEAR(MaySun1+28)=CalendarYear,MONTH(MaySun1+28)=5),MaySun1+28,""),IF(AND(YEAR(MaySun1+35)=CalendarYear,MONTH(MaySun1+35)=5),MaySun1+35,""))</f>
        <v/>
      </c>
      <c r="I25" s="135">
        <f>IF(DAY(JunSun1)=1,IF(AND(YEAR(JunSun1+22)=CalendarYear,MONTH(JunSun1+22)=6),JunSun1+22,""),IF(AND(YEAR(JunSun1+29)=CalendarYear,MONTH(JunSun1+29)=6),JunSun1+29,""))</f>
        <v>44738</v>
      </c>
      <c r="J25" s="121">
        <f>IF(DAY(JunSun1)=1,IF(AND(YEAR(JunSun1+23)=CalendarYear,MONTH(JunSun1+23)=6),JunSun1+23,""),IF(AND(YEAR(JunSun1+30)=CalendarYear,MONTH(JunSun1+30)=6),JunSun1+30,""))</f>
        <v>44739</v>
      </c>
      <c r="K25" s="121">
        <f>IF(DAY(JunSun1)=1,IF(AND(YEAR(JunSun1+24)=CalendarYear,MONTH(JunSun1+24)=6),JunSun1+24,""),IF(AND(YEAR(JunSun1+31)=CalendarYear,MONTH(JunSun1+31)=6),JunSun1+31,""))</f>
        <v>44740</v>
      </c>
      <c r="L25" s="133">
        <f>IF(DAY(JunSun1)=1,IF(AND(YEAR(JunSun1+25)=CalendarYear,MONTH(JunSun1+25)=6),JunSun1+25,""),IF(AND(YEAR(JunSun1+32)=CalendarYear,MONTH(JunSun1+32)=6),JunSun1+32,""))</f>
        <v>44741</v>
      </c>
      <c r="M25" s="133">
        <f>IF(DAY(JunSun1)=1,IF(AND(YEAR(JunSun1+26)=CalendarYear,MONTH(JunSun1+26)=6),JunSun1+26,""),IF(AND(YEAR(JunSun1+33)=CalendarYear,MONTH(JunSun1+33)=6),JunSun1+33,""))</f>
        <v>44742</v>
      </c>
      <c r="N25" s="133" t="str">
        <f>IF(DAY(JunSun1)=1,IF(AND(YEAR(JunSun1+27)=CalendarYear,MONTH(JunSun1+27)=6),JunSun1+27,""),IF(AND(YEAR(JunSun1+34)=CalendarYear,MONTH(JunSun1+34)=6),JunSun1+34,""))</f>
        <v/>
      </c>
      <c r="O25" s="138" t="str">
        <f>IF(DAY(JunSun1)=1,IF(AND(YEAR(JunSun1+28)=CalendarYear,MONTH(JunSun1+28)=6),JunSun1+28,""),IF(AND(YEAR(JunSun1+35)=CalendarYear,MONTH(JunSun1+35)=6),JunSun1+35,""))</f>
        <v/>
      </c>
      <c r="P25" s="89"/>
      <c r="S25" s="12"/>
      <c r="V25" s="2"/>
      <c r="AD25" s="2"/>
      <c r="AL25" s="2"/>
    </row>
    <row r="26" spans="1:38" ht="15" customHeight="1" x14ac:dyDescent="0.2">
      <c r="A26" s="24" t="s">
        <v>11</v>
      </c>
      <c r="B26" s="72" t="str">
        <f>IF(DAY(MaySun1)=1,IF(AND(YEAR(MaySun1+29)=CalendarYear,MONTH(MaySun1+29)=5),MaySun1+29,""),IF(AND(YEAR(MaySun1+36)=CalendarYear,MONTH(MaySun1+36)=5),MaySun1+36,""))</f>
        <v/>
      </c>
      <c r="C26" s="134" t="str">
        <f>IF(DAY(MaySun1)=1,IF(AND(YEAR(MaySun1+30)=CalendarYear,MONTH(MaySun1+30)=5),MaySun1+30,""),IF(AND(YEAR(MaySun1+37)=CalendarYear,MONTH(MaySun1+37)=5),MaySun1+37,""))</f>
        <v/>
      </c>
      <c r="D26" s="134" t="str">
        <f>IF(DAY(MaySun1)=1,IF(AND(YEAR(MaySun1+31)=CalendarYear,MONTH(MaySun1+31)=5),MaySun1+31,""),IF(AND(YEAR(MaySun1+38)=CalendarYear,MONTH(MaySun1+38)=5),MaySun1+38,""))</f>
        <v/>
      </c>
      <c r="E26" s="134" t="str">
        <f>IF(DAY(MaySun1)=1,IF(AND(YEAR(MaySun1+32)=CalendarYear,MONTH(MaySun1+32)=5),MaySun1+32,""),IF(AND(YEAR(MaySun1+39)=CalendarYear,MONTH(MaySun1+39)=5),MaySun1+39,""))</f>
        <v/>
      </c>
      <c r="F26" s="134" t="str">
        <f>IF(DAY(MaySun1)=1,IF(AND(YEAR(MaySun1+33)=CalendarYear,MONTH(MaySun1+33)=5),MaySun1+33,""),IF(AND(YEAR(MaySun1+40)=CalendarYear,MONTH(MaySun1+40)=5),MaySun1+40,""))</f>
        <v/>
      </c>
      <c r="G26" s="134" t="str">
        <f>IF(DAY(MaySun1)=1,IF(AND(YEAR(MaySun1+34)=CalendarYear,MONTH(MaySun1+34)=5),MaySun1+34,""),IF(AND(YEAR(MaySun1+41)=CalendarYear,MONTH(MaySun1+41)=5),MaySun1+41,""))</f>
        <v/>
      </c>
      <c r="H26" s="141" t="str">
        <f>IF(DAY(MaySun1)=1,IF(AND(YEAR(MaySun1+35)=CalendarYear,MONTH(MaySun1+35)=5),MaySun1+35,""),IF(AND(YEAR(MaySun1+42)=CalendarYear,MONTH(MaySun1+42)=5),MaySun1+42,""))</f>
        <v/>
      </c>
      <c r="I26" s="134" t="str">
        <f>IF(DAY(JunSun1)=1,IF(AND(YEAR(JunSun1+29)=CalendarYear,MONTH(JunSun1+29)=6),JunSun1+29,""),IF(AND(YEAR(JunSun1+36)=CalendarYear,MONTH(JunSun1+36)=6),JunSun1+36,""))</f>
        <v/>
      </c>
      <c r="J26" s="134" t="str">
        <f>IF(DAY(JunSun1)=1,IF(AND(YEAR(JunSun1+30)=CalendarYear,MONTH(JunSun1+30)=6),JunSun1+30,""),IF(AND(YEAR(JunSun1+37)=CalendarYear,MONTH(JunSun1+37)=6),JunSun1+37,""))</f>
        <v/>
      </c>
      <c r="K26" s="134" t="str">
        <f>IF(DAY(JunSun1)=1,IF(AND(YEAR(JunSun1+31)=CalendarYear,MONTH(JunSun1+31)=6),JunSun1+31,""),IF(AND(YEAR(JunSun1+38)=CalendarYear,MONTH(JunSun1+38)=6),JunSun1+38,""))</f>
        <v/>
      </c>
      <c r="L26" s="134" t="str">
        <f>IF(DAY(JunSun1)=1,IF(AND(YEAR(JunSun1+32)=CalendarYear,MONTH(JunSun1+32)=6),JunSun1+32,""),IF(AND(YEAR(JunSun1+39)=CalendarYear,MONTH(JunSun1+39)=6),JunSun1+39,""))</f>
        <v/>
      </c>
      <c r="M26" s="134" t="str">
        <f>IF(DAY(JunSun1)=1,IF(AND(YEAR(JunSun1+33)=CalendarYear,MONTH(JunSun1+33)=6),JunSun1+33,""),IF(AND(YEAR(JunSun1+40)=CalendarYear,MONTH(JunSun1+40)=6),JunSun1+40,""))</f>
        <v/>
      </c>
      <c r="N26" s="134" t="str">
        <f>IF(DAY(JunSun1)=1,IF(AND(YEAR(JunSun1+34)=CalendarYear,MONTH(JunSun1+34)=6),JunSun1+34,""),IF(AND(YEAR(JunSun1+41)=CalendarYear,MONTH(JunSun1+41)=6),JunSun1+41,""))</f>
        <v/>
      </c>
      <c r="O26" s="141" t="str">
        <f>IF(DAY(JunSun1)=1,IF(AND(YEAR(JunSun1+35)=CalendarYear,MONTH(JunSun1+35)=6),JunSun1+35,""),IF(AND(YEAR(JunSun1+42)=CalendarYear,MONTH(JunSun1+42)=6),JunSun1+42,""))</f>
        <v/>
      </c>
      <c r="P26" s="90"/>
      <c r="Q26" s="2"/>
      <c r="T26" s="2"/>
      <c r="U26" s="2"/>
      <c r="V26" s="2"/>
      <c r="AD26" s="2"/>
      <c r="AL26" s="2"/>
    </row>
    <row r="27" spans="1:38" ht="15" customHeight="1" x14ac:dyDescent="0.2">
      <c r="A27" s="24" t="s">
        <v>20</v>
      </c>
      <c r="B27" s="183" t="s">
        <v>32</v>
      </c>
      <c r="C27" s="170"/>
      <c r="D27" s="170"/>
      <c r="E27" s="170"/>
      <c r="F27" s="170"/>
      <c r="G27" s="170"/>
      <c r="H27" s="171"/>
      <c r="I27" s="183" t="s">
        <v>33</v>
      </c>
      <c r="J27" s="170"/>
      <c r="K27" s="170"/>
      <c r="L27" s="170"/>
      <c r="M27" s="170"/>
      <c r="N27" s="170"/>
      <c r="O27" s="171"/>
      <c r="P27" s="89"/>
    </row>
    <row r="28" spans="1:38" ht="15" customHeight="1" x14ac:dyDescent="0.2">
      <c r="A28" s="24"/>
      <c r="B28" s="70" t="s">
        <v>0</v>
      </c>
      <c r="C28" s="142" t="s">
        <v>51</v>
      </c>
      <c r="D28" s="142" t="s">
        <v>52</v>
      </c>
      <c r="E28" s="142" t="s">
        <v>53</v>
      </c>
      <c r="F28" s="142" t="s">
        <v>54</v>
      </c>
      <c r="G28" s="142" t="s">
        <v>55</v>
      </c>
      <c r="H28" s="34" t="s">
        <v>56</v>
      </c>
      <c r="I28" s="143" t="s">
        <v>0</v>
      </c>
      <c r="J28" s="142" t="s">
        <v>51</v>
      </c>
      <c r="K28" s="142" t="s">
        <v>52</v>
      </c>
      <c r="L28" s="142" t="s">
        <v>53</v>
      </c>
      <c r="M28" s="142" t="s">
        <v>54</v>
      </c>
      <c r="N28" s="142" t="s">
        <v>55</v>
      </c>
      <c r="O28" s="34" t="s">
        <v>56</v>
      </c>
      <c r="P28" s="89"/>
    </row>
    <row r="29" spans="1:38" ht="15" customHeight="1" x14ac:dyDescent="0.2">
      <c r="A29" s="24"/>
      <c r="B29" s="71" t="str">
        <f>IF(DAY(JulSun1)=1,"",IF(AND(YEAR(JulSun1+1)=CalendarYear,MONTH(JulSun1+1)=7),JulSun1+1,""))</f>
        <v/>
      </c>
      <c r="C29" s="133" t="str">
        <f>IF(DAY(JulSun1)=1,"",IF(AND(YEAR(JulSun1+2)=CalendarYear,MONTH(JulSun1+2)=7),JulSun1+2,""))</f>
        <v/>
      </c>
      <c r="D29" s="133" t="str">
        <f>IF(DAY(JulSun1)=1,"",IF(AND(YEAR(JulSun1+3)=CalendarYear,MONTH(JulSun1+3)=7),JulSun1+3,""))</f>
        <v/>
      </c>
      <c r="E29" s="133" t="str">
        <f>IF(DAY(JulSun1)=1,"",IF(AND(YEAR(JulSun1+4)=CalendarYear,MONTH(JulSun1+4)=7),JulSun1+4,""))</f>
        <v/>
      </c>
      <c r="F29" s="133" t="str">
        <f>IF(DAY(JulSun1)=1,"",IF(AND(YEAR(JulSun1+5)=CalendarYear,MONTH(JulSun1+5)=7),JulSun1+5,""))</f>
        <v/>
      </c>
      <c r="G29" s="133">
        <f>IF(DAY(JulSun1)=1,"",IF(AND(YEAR(JulSun1+6)=CalendarYear,MONTH(JulSun1+6)=7),JulSun1+6,""))</f>
        <v>44743</v>
      </c>
      <c r="H29" s="138">
        <f>IF(DAY(JulSun1)=1,IF(AND(YEAR(JulSun1)=CalendarYear,MONTH(JulSun1)=7),JulSun1,""),IF(AND(YEAR(JulSun1+7)=CalendarYear,MONTH(JulSun1+7)=7),JulSun1+7,""))</f>
        <v>44744</v>
      </c>
      <c r="I29" s="135" t="str">
        <f>IF(DAY(AugSun1)=1,"",IF(AND(YEAR(AugSun1+1)=CalendarYear,MONTH(AugSun1+1)=8),AugSun1+1,""))</f>
        <v/>
      </c>
      <c r="J29" s="135">
        <f>IF(DAY(AugSun1)=1,"",IF(AND(YEAR(AugSun1+2)=CalendarYear,MONTH(AugSun1+2)=8),AugSun1+2,""))</f>
        <v>44774</v>
      </c>
      <c r="K29" s="133">
        <f>IF(DAY(AugSun1)=1,"",IF(AND(YEAR(AugSun1+3)=CalendarYear,MONTH(AugSun1+3)=8),AugSun1+3,""))</f>
        <v>44775</v>
      </c>
      <c r="L29" s="133">
        <f>IF(DAY(AugSun1)=1,"",IF(AND(YEAR(AugSun1+4)=CalendarYear,MONTH(AugSun1+4)=8),AugSun1+4,""))</f>
        <v>44776</v>
      </c>
      <c r="M29" s="133">
        <f>IF(DAY(AugSun1)=1,"",IF(AND(YEAR(AugSun1+5)=CalendarYear,MONTH(AugSun1+5)=8),AugSun1+5,""))</f>
        <v>44777</v>
      </c>
      <c r="N29" s="133">
        <f>IF(DAY(AugSun1)=1,"",IF(AND(YEAR(AugSun1+6)=CalendarYear,MONTH(AugSun1+6)=8),AugSun1+6,""))</f>
        <v>44778</v>
      </c>
      <c r="O29" s="138">
        <f>IF(DAY(AugSun1)=1,IF(AND(YEAR(AugSun1)=CalendarYear,MONTH(AugSun1)=8),AugSun1,""),IF(AND(YEAR(AugSun1+7)=CalendarYear,MONTH(AugSun1+7)=8),AugSun1+7,""))</f>
        <v>44779</v>
      </c>
      <c r="P29" s="89"/>
    </row>
    <row r="30" spans="1:38" ht="15" customHeight="1" x14ac:dyDescent="0.2">
      <c r="B30" s="71">
        <f>IF(DAY(JulSun1)=1,IF(AND(YEAR(JulSun1+1)=CalendarYear,MONTH(JulSun1+1)=7),JulSun1+1,""),IF(AND(YEAR(JulSun1+8)=CalendarYear,MONTH(JulSun1+8)=7),JulSun1+8,""))</f>
        <v>44745</v>
      </c>
      <c r="C30" s="133">
        <f>IF(DAY(JulSun1)=1,IF(AND(YEAR(JulSun1+2)=CalendarYear,MONTH(JulSun1+2)=7),JulSun1+2,""),IF(AND(YEAR(JulSun1+9)=CalendarYear,MONTH(JulSun1+9)=7),JulSun1+9,""))</f>
        <v>44746</v>
      </c>
      <c r="D30" s="133">
        <f>IF(DAY(JulSun1)=1,IF(AND(YEAR(JulSun1+3)=CalendarYear,MONTH(JulSun1+3)=7),JulSun1+3,""),IF(AND(YEAR(JulSun1+10)=CalendarYear,MONTH(JulSun1+10)=7),JulSun1+10,""))</f>
        <v>44747</v>
      </c>
      <c r="E30" s="133">
        <f>IF(DAY(JulSun1)=1,IF(AND(YEAR(JulSun1+4)=CalendarYear,MONTH(JulSun1+4)=7),JulSun1+4,""),IF(AND(YEAR(JulSun1+11)=CalendarYear,MONTH(JulSun1+11)=7),JulSun1+11,""))</f>
        <v>44748</v>
      </c>
      <c r="F30" s="133">
        <f>IF(DAY(JulSun1)=1,IF(AND(YEAR(JulSun1+5)=CalendarYear,MONTH(JulSun1+5)=7),JulSun1+5,""),IF(AND(YEAR(JulSun1+12)=CalendarYear,MONTH(JulSun1+12)=7),JulSun1+12,""))</f>
        <v>44749</v>
      </c>
      <c r="G30" s="133">
        <f>IF(DAY(JulSun1)=1,IF(AND(YEAR(JulSun1+6)=CalendarYear,MONTH(JulSun1+6)=7),JulSun1+6,""),IF(AND(YEAR(JulSun1+13)=CalendarYear,MONTH(JulSun1+13)=7),JulSun1+13,""))</f>
        <v>44750</v>
      </c>
      <c r="H30" s="138">
        <f>IF(DAY(JulSun1)=1,IF(AND(YEAR(JulSun1+7)=CalendarYear,MONTH(JulSun1+7)=7),JulSun1+7,""),IF(AND(YEAR(JulSun1+14)=CalendarYear,MONTH(JulSun1+14)=7),JulSun1+14,""))</f>
        <v>44751</v>
      </c>
      <c r="I30" s="135">
        <f>IF(DAY(AugSun1)=1,IF(AND(YEAR(AugSun1+1)=CalendarYear,MONTH(AugSun1+1)=8),AugSun1+1,""),IF(AND(YEAR(AugSun1+8)=CalendarYear,MONTH(AugSun1+8)=8),AugSun1+8,""))</f>
        <v>44780</v>
      </c>
      <c r="J30" s="137">
        <f>IF(DAY(AugSun1)=1,IF(AND(YEAR(AugSun1+2)=CalendarYear,MONTH(AugSun1+2)=8),AugSun1+2,""),IF(AND(YEAR(AugSun1+9)=CalendarYear,MONTH(AugSun1+9)=8),AugSun1+9,""))</f>
        <v>44781</v>
      </c>
      <c r="K30" s="121">
        <f>IF(DAY(AugSun1)=1,IF(AND(YEAR(AugSun1+3)=CalendarYear,MONTH(AugSun1+3)=8),AugSun1+3,""),IF(AND(YEAR(AugSun1+10)=CalendarYear,MONTH(AugSun1+10)=8),AugSun1+10,""))</f>
        <v>44782</v>
      </c>
      <c r="L30" s="133">
        <f>IF(DAY(AugSun1)=1,IF(AND(YEAR(AugSun1+4)=CalendarYear,MONTH(AugSun1+4)=8),AugSun1+4,""),IF(AND(YEAR(AugSun1+11)=CalendarYear,MONTH(AugSun1+11)=8),AugSun1+11,""))</f>
        <v>44783</v>
      </c>
      <c r="M30" s="133">
        <f>IF(DAY(AugSun1)=1,IF(AND(YEAR(AugSun1+5)=CalendarYear,MONTH(AugSun1+5)=8),AugSun1+5,""),IF(AND(YEAR(AugSun1+12)=CalendarYear,MONTH(AugSun1+12)=8),AugSun1+12,""))</f>
        <v>44784</v>
      </c>
      <c r="N30" s="133">
        <f>IF(DAY(AugSun1)=1,IF(AND(YEAR(AugSun1+6)=CalendarYear,MONTH(AugSun1+6)=8),AugSun1+6,""),IF(AND(YEAR(AugSun1+13)=CalendarYear,MONTH(AugSun1+13)=8),AugSun1+13,""))</f>
        <v>44785</v>
      </c>
      <c r="O30" s="138">
        <f>IF(DAY(AugSun1)=1,IF(AND(YEAR(AugSun1+7)=CalendarYear,MONTH(AugSun1+7)=8),AugSun1+7,""),IF(AND(YEAR(AugSun1+14)=CalendarYear,MONTH(AugSun1+14)=8),AugSun1+14,""))</f>
        <v>44786</v>
      </c>
      <c r="P30" s="89"/>
    </row>
    <row r="31" spans="1:38" ht="15" customHeight="1" x14ac:dyDescent="0.2">
      <c r="B31" s="71">
        <f>IF(DAY(JulSun1)=1,IF(AND(YEAR(JulSun1+8)=CalendarYear,MONTH(JulSun1+8)=7),JulSun1+8,""),IF(AND(YEAR(JulSun1+15)=CalendarYear,MONTH(JulSun1+15)=7),JulSun1+15,""))</f>
        <v>44752</v>
      </c>
      <c r="C31" s="121">
        <f>IF(DAY(JulSun1)=1,IF(AND(YEAR(JulSun1+9)=CalendarYear,MONTH(JulSun1+9)=7),JulSun1+9,""),IF(AND(YEAR(JulSun1+16)=CalendarYear,MONTH(JulSun1+16)=7),JulSun1+16,""))</f>
        <v>44753</v>
      </c>
      <c r="D31" s="121">
        <f>IF(DAY(JulSun1)=1,IF(AND(YEAR(JulSun1+10)=CalendarYear,MONTH(JulSun1+10)=7),JulSun1+10,""),IF(AND(YEAR(JulSun1+17)=CalendarYear,MONTH(JulSun1+17)=7),JulSun1+17,""))</f>
        <v>44754</v>
      </c>
      <c r="E31" s="133">
        <f>IF(DAY(JulSun1)=1,IF(AND(YEAR(JulSun1+11)=CalendarYear,MONTH(JulSun1+11)=7),JulSun1+11,""),IF(AND(YEAR(JulSun1+18)=CalendarYear,MONTH(JulSun1+18)=7),JulSun1+18,""))</f>
        <v>44755</v>
      </c>
      <c r="F31" s="133">
        <f>IF(DAY(JulSun1)=1,IF(AND(YEAR(JulSun1+12)=CalendarYear,MONTH(JulSun1+12)=7),JulSun1+12,""),IF(AND(YEAR(JulSun1+19)=CalendarYear,MONTH(JulSun1+19)=7),JulSun1+19,""))</f>
        <v>44756</v>
      </c>
      <c r="G31" s="133">
        <f>IF(DAY(JulSun1)=1,IF(AND(YEAR(JulSun1+13)=CalendarYear,MONTH(JulSun1+13)=7),JulSun1+13,""),IF(AND(YEAR(JulSun1+20)=CalendarYear,MONTH(JulSun1+20)=7),JulSun1+20,""))</f>
        <v>44757</v>
      </c>
      <c r="H31" s="138">
        <f>IF(DAY(JulSun1)=1,IF(AND(YEAR(JulSun1+14)=CalendarYear,MONTH(JulSun1+14)=7),JulSun1+14,""),IF(AND(YEAR(JulSun1+21)=CalendarYear,MONTH(JulSun1+21)=7),JulSun1+21,""))</f>
        <v>44758</v>
      </c>
      <c r="I31" s="135">
        <f>IF(DAY(AugSun1)=1,IF(AND(YEAR(AugSun1+8)=CalendarYear,MONTH(AugSun1+8)=8),AugSun1+8,""),IF(AND(YEAR(AugSun1+15)=CalendarYear,MONTH(AugSun1+15)=8),AugSun1+15,""))</f>
        <v>44787</v>
      </c>
      <c r="J31" s="133">
        <f>IF(DAY(AugSun1)=1,IF(AND(YEAR(AugSun1+9)=CalendarYear,MONTH(AugSun1+9)=8),AugSun1+9,""),IF(AND(YEAR(AugSun1+16)=CalendarYear,MONTH(AugSun1+16)=8),AugSun1+16,""))</f>
        <v>44788</v>
      </c>
      <c r="K31" s="133">
        <f>IF(DAY(AugSun1)=1,IF(AND(YEAR(AugSun1+10)=CalendarYear,MONTH(AugSun1+10)=8),AugSun1+10,""),IF(AND(YEAR(AugSun1+17)=CalendarYear,MONTH(AugSun1+17)=8),AugSun1+17,""))</f>
        <v>44789</v>
      </c>
      <c r="L31" s="133">
        <f>IF(DAY(AugSun1)=1,IF(AND(YEAR(AugSun1+11)=CalendarYear,MONTH(AugSun1+11)=8),AugSun1+11,""),IF(AND(YEAR(AugSun1+18)=CalendarYear,MONTH(AugSun1+18)=8),AugSun1+18,""))</f>
        <v>44790</v>
      </c>
      <c r="M31" s="133">
        <f>IF(DAY(AugSun1)=1,IF(AND(YEAR(AugSun1+12)=CalendarYear,MONTH(AugSun1+12)=8),AugSun1+12,""),IF(AND(YEAR(AugSun1+19)=CalendarYear,MONTH(AugSun1+19)=8),AugSun1+19,""))</f>
        <v>44791</v>
      </c>
      <c r="N31" s="133">
        <f>IF(DAY(AugSun1)=1,IF(AND(YEAR(AugSun1+13)=CalendarYear,MONTH(AugSun1+13)=8),AugSun1+13,""),IF(AND(YEAR(AugSun1+20)=CalendarYear,MONTH(AugSun1+20)=8),AugSun1+20,""))</f>
        <v>44792</v>
      </c>
      <c r="O31" s="138">
        <f>IF(DAY(AugSun1)=1,IF(AND(YEAR(AugSun1+14)=CalendarYear,MONTH(AugSun1+14)=8),AugSun1+14,""),IF(AND(YEAR(AugSun1+21)=CalendarYear,MONTH(AugSun1+21)=8),AugSun1+21,""))</f>
        <v>44793</v>
      </c>
      <c r="P31" s="89"/>
      <c r="S31" s="10"/>
    </row>
    <row r="32" spans="1:38" ht="15" customHeight="1" x14ac:dyDescent="0.2">
      <c r="B32" s="71">
        <f>IF(DAY(JulSun1)=1,IF(AND(YEAR(JulSun1+15)=CalendarYear,MONTH(JulSun1+15)=7),JulSun1+15,""),IF(AND(YEAR(JulSun1+22)=CalendarYear,MONTH(JulSun1+22)=7),JulSun1+22,""))</f>
        <v>44759</v>
      </c>
      <c r="C32" s="133">
        <f>IF(DAY(JulSun1)=1,IF(AND(YEAR(JulSun1+16)=CalendarYear,MONTH(JulSun1+16)=7),JulSun1+16,""),IF(AND(YEAR(JulSun1+23)=CalendarYear,MONTH(JulSun1+23)=7),JulSun1+23,""))</f>
        <v>44760</v>
      </c>
      <c r="D32" s="133">
        <f>IF(DAY(JulSun1)=1,IF(AND(YEAR(JulSun1+17)=CalendarYear,MONTH(JulSun1+17)=7),JulSun1+17,""),IF(AND(YEAR(JulSun1+24)=CalendarYear,MONTH(JulSun1+24)=7),JulSun1+24,""))</f>
        <v>44761</v>
      </c>
      <c r="E32" s="133">
        <f>IF(DAY(JulSun1)=1,IF(AND(YEAR(JulSun1+18)=CalendarYear,MONTH(JulSun1+18)=7),JulSun1+18,""),IF(AND(YEAR(JulSun1+25)=CalendarYear,MONTH(JulSun1+25)=7),JulSun1+25,""))</f>
        <v>44762</v>
      </c>
      <c r="F32" s="133">
        <f>IF(DAY(JulSun1)=1,IF(AND(YEAR(JulSun1+19)=CalendarYear,MONTH(JulSun1+19)=7),JulSun1+19,""),IF(AND(YEAR(JulSun1+26)=CalendarYear,MONTH(JulSun1+26)=7),JulSun1+26,""))</f>
        <v>44763</v>
      </c>
      <c r="G32" s="133">
        <f>IF(DAY(JulSun1)=1,IF(AND(YEAR(JulSun1+20)=CalendarYear,MONTH(JulSun1+20)=7),JulSun1+20,""),IF(AND(YEAR(JulSun1+27)=CalendarYear,MONTH(JulSun1+27)=7),JulSun1+27,""))</f>
        <v>44764</v>
      </c>
      <c r="H32" s="138">
        <f>IF(DAY(JulSun1)=1,IF(AND(YEAR(JulSun1+21)=CalendarYear,MONTH(JulSun1+21)=7),JulSun1+21,""),IF(AND(YEAR(JulSun1+28)=CalendarYear,MONTH(JulSun1+28)=7),JulSun1+28,""))</f>
        <v>44765</v>
      </c>
      <c r="I32" s="135">
        <f>IF(DAY(AugSun1)=1,IF(AND(YEAR(AugSun1+15)=CalendarYear,MONTH(AugSun1+15)=8),AugSun1+15,""),IF(AND(YEAR(AugSun1+22)=CalendarYear,MONTH(AugSun1+22)=8),AugSun1+22,""))</f>
        <v>44794</v>
      </c>
      <c r="J32" s="121">
        <f>IF(DAY(AugSun1)=1,IF(AND(YEAR(AugSun1+16)=CalendarYear,MONTH(AugSun1+16)=8),AugSun1+16,""),IF(AND(YEAR(AugSun1+23)=CalendarYear,MONTH(AugSun1+23)=8),AugSun1+23,""))</f>
        <v>44795</v>
      </c>
      <c r="K32" s="121">
        <f>IF(DAY(AugSun1)=1,IF(AND(YEAR(AugSun1+17)=CalendarYear,MONTH(AugSun1+17)=8),AugSun1+17,""),IF(AND(YEAR(AugSun1+24)=CalendarYear,MONTH(AugSun1+24)=8),AugSun1+24,""))</f>
        <v>44796</v>
      </c>
      <c r="L32" s="133">
        <f>IF(DAY(AugSun1)=1,IF(AND(YEAR(AugSun1+18)=CalendarYear,MONTH(AugSun1+18)=8),AugSun1+18,""),IF(AND(YEAR(AugSun1+25)=CalendarYear,MONTH(AugSun1+25)=8),AugSun1+25,""))</f>
        <v>44797</v>
      </c>
      <c r="M32" s="133">
        <f>IF(DAY(AugSun1)=1,IF(AND(YEAR(AugSun1+19)=CalendarYear,MONTH(AugSun1+19)=8),AugSun1+19,""),IF(AND(YEAR(AugSun1+26)=CalendarYear,MONTH(AugSun1+26)=8),AugSun1+26,""))</f>
        <v>44798</v>
      </c>
      <c r="N32" s="133">
        <f>IF(DAY(AugSun1)=1,IF(AND(YEAR(AugSun1+20)=CalendarYear,MONTH(AugSun1+20)=8),AugSun1+20,""),IF(AND(YEAR(AugSun1+27)=CalendarYear,MONTH(AugSun1+27)=8),AugSun1+27,""))</f>
        <v>44799</v>
      </c>
      <c r="O32" s="138">
        <f>IF(DAY(AugSun1)=1,IF(AND(YEAR(AugSun1+21)=CalendarYear,MONTH(AugSun1+21)=8),AugSun1+21,""),IF(AND(YEAR(AugSun1+28)=CalendarYear,MONTH(AugSun1+28)=8),AugSun1+28,""))</f>
        <v>44800</v>
      </c>
      <c r="P32" s="89"/>
      <c r="S32" s="11"/>
    </row>
    <row r="33" spans="1:19" ht="15" customHeight="1" x14ac:dyDescent="0.2">
      <c r="B33" s="71">
        <f>IF(DAY(JulSun1)=1,IF(AND(YEAR(JulSun1+22)=CalendarYear,MONTH(JulSun1+22)=7),JulSun1+22,""),IF(AND(YEAR(JulSun1+29)=CalendarYear,MONTH(JulSun1+29)=7),JulSun1+29,""))</f>
        <v>44766</v>
      </c>
      <c r="C33" s="121">
        <f>IF(DAY(JulSun1)=1,IF(AND(YEAR(JulSun1+23)=CalendarYear,MONTH(JulSun1+23)=7),JulSun1+23,""),IF(AND(YEAR(JulSun1+30)=CalendarYear,MONTH(JulSun1+30)=7),JulSun1+30,""))</f>
        <v>44767</v>
      </c>
      <c r="D33" s="121">
        <f>IF(DAY(JulSun1)=1,IF(AND(YEAR(JulSun1+24)=CalendarYear,MONTH(JulSun1+24)=7),JulSun1+24,""),IF(AND(YEAR(JulSun1+31)=CalendarYear,MONTH(JulSun1+31)=7),JulSun1+31,""))</f>
        <v>44768</v>
      </c>
      <c r="E33" s="133">
        <f>IF(DAY(JulSun1)=1,IF(AND(YEAR(JulSun1+25)=CalendarYear,MONTH(JulSun1+25)=7),JulSun1+25,""),IF(AND(YEAR(JulSun1+32)=CalendarYear,MONTH(JulSun1+32)=7),JulSun1+32,""))</f>
        <v>44769</v>
      </c>
      <c r="F33" s="133">
        <f>IF(DAY(JulSun1)=1,IF(AND(YEAR(JulSun1+26)=CalendarYear,MONTH(JulSun1+26)=7),JulSun1+26,""),IF(AND(YEAR(JulSun1+33)=CalendarYear,MONTH(JulSun1+33)=7),JulSun1+33,""))</f>
        <v>44770</v>
      </c>
      <c r="G33" s="133">
        <f>IF(DAY(JulSun1)=1,IF(AND(YEAR(JulSun1+27)=CalendarYear,MONTH(JulSun1+27)=7),JulSun1+27,""),IF(AND(YEAR(JulSun1+34)=CalendarYear,MONTH(JulSun1+34)=7),JulSun1+34,""))</f>
        <v>44771</v>
      </c>
      <c r="H33" s="138">
        <f>IF(DAY(JulSun1)=1,IF(AND(YEAR(JulSun1+28)=CalendarYear,MONTH(JulSun1+28)=7),JulSun1+28,""),IF(AND(YEAR(JulSun1+35)=CalendarYear,MONTH(JulSun1+35)=7),JulSun1+35,""))</f>
        <v>44772</v>
      </c>
      <c r="I33" s="135">
        <f>IF(DAY(AugSun1)=1,IF(AND(YEAR(AugSun1+22)=CalendarYear,MONTH(AugSun1+22)=8),AugSun1+22,""),IF(AND(YEAR(AugSun1+29)=CalendarYear,MONTH(AugSun1+29)=8),AugSun1+29,""))</f>
        <v>44801</v>
      </c>
      <c r="J33" s="133">
        <f>IF(DAY(AugSun1)=1,IF(AND(YEAR(AugSun1+23)=CalendarYear,MONTH(AugSun1+23)=8),AugSun1+23,""),IF(AND(YEAR(AugSun1+30)=CalendarYear,MONTH(AugSun1+30)=8),AugSun1+30,""))</f>
        <v>44802</v>
      </c>
      <c r="K33" s="133">
        <f>IF(DAY(AugSun1)=1,IF(AND(YEAR(AugSun1+24)=CalendarYear,MONTH(AugSun1+24)=8),AugSun1+24,""),IF(AND(YEAR(AugSun1+31)=CalendarYear,MONTH(AugSun1+31)=8),AugSun1+31,""))</f>
        <v>44803</v>
      </c>
      <c r="L33" s="133">
        <f>IF(DAY(AugSun1)=1,IF(AND(YEAR(AugSun1+25)=CalendarYear,MONTH(AugSun1+25)=8),AugSun1+25,""),IF(AND(YEAR(AugSun1+32)=CalendarYear,MONTH(AugSun1+32)=8),AugSun1+32,""))</f>
        <v>44804</v>
      </c>
      <c r="M33" s="133" t="str">
        <f>IF(DAY(AugSun1)=1,IF(AND(YEAR(AugSun1+26)=CalendarYear,MONTH(AugSun1+26)=8),AugSun1+26,""),IF(AND(YEAR(AugSun1+33)=CalendarYear,MONTH(AugSun1+33)=8),AugSun1+33,""))</f>
        <v/>
      </c>
      <c r="N33" s="133" t="str">
        <f>IF(DAY(AugSun1)=1,IF(AND(YEAR(AugSun1+27)=CalendarYear,MONTH(AugSun1+27)=8),AugSun1+27,""),IF(AND(YEAR(AugSun1+34)=CalendarYear,MONTH(AugSun1+34)=8),AugSun1+34,""))</f>
        <v/>
      </c>
      <c r="O33" s="138" t="str">
        <f>IF(DAY(AugSun1)=1,IF(AND(YEAR(AugSun1+28)=CalendarYear,MONTH(AugSun1+28)=8),AugSun1+28,""),IF(AND(YEAR(AugSun1+35)=CalendarYear,MONTH(AugSun1+35)=8),AugSun1+35,""))</f>
        <v/>
      </c>
      <c r="P33" s="89"/>
      <c r="S33" s="12"/>
    </row>
    <row r="34" spans="1:19" ht="15" customHeight="1" x14ac:dyDescent="0.2">
      <c r="A34" s="24" t="s">
        <v>12</v>
      </c>
      <c r="B34" s="140">
        <f>IF(DAY(JulSun1)=1,IF(AND(YEAR(JulSun1+29)=CalendarYear,MONTH(JulSun1+29)=7),JulSun1+29,""),IF(AND(YEAR(JulSun1+36)=CalendarYear,MONTH(JulSun1+36)=7),JulSun1+36,""))</f>
        <v>44773</v>
      </c>
      <c r="C34" s="134" t="str">
        <f>IF(DAY(JulSun1)=1,IF(AND(YEAR(JulSun1+30)=CalendarYear,MONTH(JulSun1+30)=7),JulSun1+30,""),IF(AND(YEAR(JulSun1+37)=CalendarYear,MONTH(JulSun1+37)=7),JulSun1+37,""))</f>
        <v/>
      </c>
      <c r="D34" s="134" t="str">
        <f>IF(DAY(JulSun1)=1,IF(AND(YEAR(JulSun1+31)=CalendarYear,MONTH(JulSun1+31)=7),JulSun1+31,""),IF(AND(YEAR(JulSun1+38)=CalendarYear,MONTH(JulSun1+38)=7),JulSun1+38,""))</f>
        <v/>
      </c>
      <c r="E34" s="134" t="str">
        <f>IF(DAY(JulSun1)=1,IF(AND(YEAR(JulSun1+32)=CalendarYear,MONTH(JulSun1+32)=7),JulSun1+32,""),IF(AND(YEAR(JulSun1+39)=CalendarYear,MONTH(JulSun1+39)=7),JulSun1+39,""))</f>
        <v/>
      </c>
      <c r="F34" s="134" t="str">
        <f>IF(DAY(JulSun1)=1,IF(AND(YEAR(JulSun1+33)=CalendarYear,MONTH(JulSun1+33)=7),JulSun1+33,""),IF(AND(YEAR(JulSun1+40)=CalendarYear,MONTH(JulSun1+40)=7),JulSun1+40,""))</f>
        <v/>
      </c>
      <c r="G34" s="134" t="str">
        <f>IF(DAY(JulSun1)=1,IF(AND(YEAR(JulSun1+34)=CalendarYear,MONTH(JulSun1+34)=7),JulSun1+34,""),IF(AND(YEAR(JulSun1+41)=CalendarYear,MONTH(JulSun1+41)=7),JulSun1+41,""))</f>
        <v/>
      </c>
      <c r="H34" s="141" t="str">
        <f>IF(DAY(JulSun1)=1,IF(AND(YEAR(JulSun1+35)=CalendarYear,MONTH(JulSun1+35)=7),JulSun1+35,""),IF(AND(YEAR(JulSun1+42)=CalendarYear,MONTH(JulSun1+42)=7),JulSun1+42,""))</f>
        <v/>
      </c>
      <c r="I34" s="46" t="str">
        <f>IF(DAY(AugSun1)=1,IF(AND(YEAR(AugSun1+29)=CalendarYear,MONTH(AugSun1+29)=8),AugSun1+29,""),IF(AND(YEAR(AugSun1+36)=CalendarYear,MONTH(AugSun1+36)=8),AugSun1+36,""))</f>
        <v/>
      </c>
      <c r="J34" s="134" t="str">
        <f>IF(DAY(AugSun1)=1,IF(AND(YEAR(AugSun1+30)=CalendarYear,MONTH(AugSun1+30)=8),AugSun1+30,""),IF(AND(YEAR(AugSun1+37)=CalendarYear,MONTH(AugSun1+37)=8),AugSun1+37,""))</f>
        <v/>
      </c>
      <c r="K34" s="134" t="str">
        <f>IF(DAY(AugSun1)=1,IF(AND(YEAR(AugSun1+31)=CalendarYear,MONTH(AugSun1+31)=8),AugSun1+31,""),IF(AND(YEAR(AugSun1+38)=CalendarYear,MONTH(AugSun1+38)=8),AugSun1+38,""))</f>
        <v/>
      </c>
      <c r="L34" s="134" t="str">
        <f>IF(DAY(AugSun1)=1,IF(AND(YEAR(AugSun1+32)=CalendarYear,MONTH(AugSun1+32)=8),AugSun1+32,""),IF(AND(YEAR(AugSun1+39)=CalendarYear,MONTH(AugSun1+39)=8),AugSun1+39,""))</f>
        <v/>
      </c>
      <c r="M34" s="134" t="str">
        <f>IF(DAY(AugSun1)=1,IF(AND(YEAR(AugSun1+33)=CalendarYear,MONTH(AugSun1+33)=8),AugSun1+33,""),IF(AND(YEAR(AugSun1+40)=CalendarYear,MONTH(AugSun1+40)=8),AugSun1+40,""))</f>
        <v/>
      </c>
      <c r="N34" s="134" t="str">
        <f>IF(DAY(AugSun1)=1,IF(AND(YEAR(AugSun1+34)=CalendarYear,MONTH(AugSun1+34)=8),AugSun1+34,""),IF(AND(YEAR(AugSun1+41)=CalendarYear,MONTH(AugSun1+41)=8),AugSun1+41,""))</f>
        <v/>
      </c>
      <c r="O34" s="141" t="str">
        <f>IF(DAY(AugSun1)=1,IF(AND(YEAR(AugSun1+35)=CalendarYear,MONTH(AugSun1+35)=8),AugSun1+35,""),IF(AND(YEAR(AugSun1+42)=CalendarYear,MONTH(AugSun1+42)=8),AugSun1+42,""))</f>
        <v/>
      </c>
      <c r="P34" s="89"/>
    </row>
    <row r="35" spans="1:19" ht="15" customHeight="1" x14ac:dyDescent="0.2">
      <c r="A35" s="24" t="s">
        <v>21</v>
      </c>
      <c r="B35" s="183" t="s">
        <v>34</v>
      </c>
      <c r="C35" s="170"/>
      <c r="D35" s="170"/>
      <c r="E35" s="170"/>
      <c r="F35" s="170"/>
      <c r="G35" s="170"/>
      <c r="H35" s="171"/>
      <c r="I35" s="183" t="s">
        <v>35</v>
      </c>
      <c r="J35" s="170"/>
      <c r="K35" s="170"/>
      <c r="L35" s="170"/>
      <c r="M35" s="170"/>
      <c r="N35" s="170"/>
      <c r="O35" s="171"/>
      <c r="P35" s="89"/>
    </row>
    <row r="36" spans="1:19" ht="15" customHeight="1" x14ac:dyDescent="0.2">
      <c r="B36" s="70" t="s">
        <v>0</v>
      </c>
      <c r="C36" s="142" t="s">
        <v>51</v>
      </c>
      <c r="D36" s="142" t="s">
        <v>52</v>
      </c>
      <c r="E36" s="142" t="s">
        <v>53</v>
      </c>
      <c r="F36" s="142" t="s">
        <v>54</v>
      </c>
      <c r="G36" s="142" t="s">
        <v>55</v>
      </c>
      <c r="H36" s="34" t="s">
        <v>56</v>
      </c>
      <c r="I36" s="143" t="s">
        <v>0</v>
      </c>
      <c r="J36" s="142" t="s">
        <v>51</v>
      </c>
      <c r="K36" s="142" t="s">
        <v>52</v>
      </c>
      <c r="L36" s="142" t="s">
        <v>53</v>
      </c>
      <c r="M36" s="142" t="s">
        <v>54</v>
      </c>
      <c r="N36" s="142" t="s">
        <v>55</v>
      </c>
      <c r="O36" s="34" t="s">
        <v>56</v>
      </c>
      <c r="P36" s="89"/>
    </row>
    <row r="37" spans="1:19" ht="15" customHeight="1" x14ac:dyDescent="0.2">
      <c r="B37" s="71" t="str">
        <f>IF(DAY(Vogar)=1,"",IF(AND(YEAR(Vogar+1)=CalendarYear,MONTH(Vogar+1)=9),Vogar+1,""))</f>
        <v/>
      </c>
      <c r="C37" s="133" t="str">
        <f>IF(DAY(Vogar)=1,"",IF(AND(YEAR(Vogar+2)=CalendarYear,MONTH(Vogar+2)=9),Vogar+2,""))</f>
        <v/>
      </c>
      <c r="D37" s="133" t="str">
        <f>IF(DAY(Vogar)=1,"",IF(AND(YEAR(Vogar+3)=CalendarYear,MONTH(Vogar+3)=9),Vogar+3,""))</f>
        <v/>
      </c>
      <c r="E37" s="133" t="str">
        <f>IF(DAY(Vogar)=1,"",IF(AND(YEAR(Vogar+4)=CalendarYear,MONTH(Vogar+4)=9),Vogar+4,""))</f>
        <v/>
      </c>
      <c r="F37" s="133">
        <f>IF(DAY(Vogar)=1,"",IF(AND(YEAR(Vogar+5)=CalendarYear,MONTH(Vogar+5)=9),Vogar+5,""))</f>
        <v>44805</v>
      </c>
      <c r="G37" s="133">
        <f>IF(DAY(Vogar)=1,"",IF(AND(YEAR(Vogar+6)=CalendarYear,MONTH(Vogar+6)=9),Vogar+6,""))</f>
        <v>44806</v>
      </c>
      <c r="H37" s="138">
        <f>IF(DAY(Vogar)=1,IF(AND(YEAR(Vogar)=CalendarYear,MONTH(Vogar)=9),Vogar,""),IF(AND(YEAR(Vogar+7)=CalendarYear,MONTH(Vogar+7)=9),Vogar+7,""))</f>
        <v>44807</v>
      </c>
      <c r="I37" s="135" t="str">
        <f>IF(DAY(OctSun1)=1,"",IF(AND(YEAR(OctSun1+1)=CalendarYear,MONTH(OctSun1+1)=10),OctSun1+1,""))</f>
        <v/>
      </c>
      <c r="J37" s="133" t="str">
        <f>IF(DAY(OctSun1)=1,"",IF(AND(YEAR(OctSun1+2)=CalendarYear,MONTH(OctSun1+2)=10),OctSun1+2,""))</f>
        <v/>
      </c>
      <c r="K37" s="133" t="str">
        <f>IF(DAY(OctSun1)=1,"",IF(AND(YEAR(OctSun1+3)=CalendarYear,MONTH(OctSun1+3)=10),OctSun1+3,""))</f>
        <v/>
      </c>
      <c r="L37" s="133" t="str">
        <f>IF(DAY(OctSun1)=1,"",IF(AND(YEAR(OctSun1+4)=CalendarYear,MONTH(OctSun1+4)=10),OctSun1+4,""))</f>
        <v/>
      </c>
      <c r="M37" s="133" t="str">
        <f>IF(DAY(OctSun1)=1,"",IF(AND(YEAR(OctSun1+5)=CalendarYear,MONTH(OctSun1+5)=10),OctSun1+5,""))</f>
        <v/>
      </c>
      <c r="N37" s="133" t="str">
        <f>IF(DAY(OctSun1)=1,"",IF(AND(YEAR(OctSun1+6)=CalendarYear,MONTH(OctSun1+6)=10),OctSun1+6,""))</f>
        <v/>
      </c>
      <c r="O37" s="138">
        <f>IF(DAY(OctSun1)=1,IF(AND(YEAR(OctSun1)=CalendarYear,MONTH(OctSun1)=10),OctSun1,""),IF(AND(YEAR(OctSun1+7)=CalendarYear,MONTH(OctSun1+7)=10),OctSun1+7,""))</f>
        <v>44835</v>
      </c>
      <c r="P37" s="89"/>
    </row>
    <row r="38" spans="1:19" ht="15" customHeight="1" x14ac:dyDescent="0.2">
      <c r="B38" s="71">
        <f>IF(DAY(Vogar)=1,IF(AND(YEAR(Vogar+1)=CalendarYear,MONTH(Vogar+1)=9),Vogar+1,""),IF(AND(YEAR(Vogar+8)=CalendarYear,MONTH(Vogar+8)=9),Vogar+8,""))</f>
        <v>44808</v>
      </c>
      <c r="C38" s="121">
        <f>IF(DAY(Vogar)=1,IF(AND(YEAR(Vogar+2)=CalendarYear,MONTH(Vogar+2)=9),Vogar+2,""),IF(AND(YEAR(Vogar+9)=CalendarYear,MONTH(Vogar+9)=9),Vogar+9,""))</f>
        <v>44809</v>
      </c>
      <c r="D38" s="121">
        <f>IF(DAY(Vogar)=1,IF(AND(YEAR(Vogar+3)=CalendarYear,MONTH(Vogar+3)=9),Vogar+3,""),IF(AND(YEAR(Vogar+10)=CalendarYear,MONTH(Vogar+10)=9),Vogar+10,""))</f>
        <v>44810</v>
      </c>
      <c r="E38" s="133">
        <f>IF(DAY(Vogar)=1,IF(AND(YEAR(Vogar+4)=CalendarYear,MONTH(Vogar+4)=9),Vogar+4,""),IF(AND(YEAR(Vogar+11)=CalendarYear,MONTH(Vogar+11)=9),Vogar+11,""))</f>
        <v>44811</v>
      </c>
      <c r="F38" s="133">
        <f>IF(DAY(Vogar)=1,IF(AND(YEAR(Vogar+5)=CalendarYear,MONTH(Vogar+5)=9),Vogar+5,""),IF(AND(YEAR(Vogar+12)=CalendarYear,MONTH(Vogar+12)=9),Vogar+12,""))</f>
        <v>44812</v>
      </c>
      <c r="G38" s="133">
        <f>IF(DAY(Vogar)=1,IF(AND(YEAR(Vogar+6)=CalendarYear,MONTH(Vogar+6)=9),Vogar+6,""),IF(AND(YEAR(Vogar+13)=CalendarYear,MONTH(Vogar+13)=9),Vogar+13,""))</f>
        <v>44813</v>
      </c>
      <c r="H38" s="138">
        <f>IF(DAY(Vogar)=1,IF(AND(YEAR(Vogar+7)=CalendarYear,MONTH(Vogar+7)=9),Vogar+7,""),IF(AND(YEAR(Vogar+14)=CalendarYear,MONTH(Vogar+14)=9),Vogar+14,""))</f>
        <v>44814</v>
      </c>
      <c r="I38" s="135">
        <f>IF(DAY(OctSun1)=1,IF(AND(YEAR(OctSun1+1)=CalendarYear,MONTH(OctSun1+1)=10),OctSun1+1,""),IF(AND(YEAR(OctSun1+8)=CalendarYear,MONTH(OctSun1+8)=10),OctSun1+8,""))</f>
        <v>44836</v>
      </c>
      <c r="J38" s="121">
        <f>IF(DAY(OctSun1)=1,IF(AND(YEAR(OctSun1+2)=CalendarYear,MONTH(OctSun1+2)=10),OctSun1+2,""),IF(AND(YEAR(OctSun1+9)=CalendarYear,MONTH(OctSun1+9)=10),OctSun1+9,""))</f>
        <v>44837</v>
      </c>
      <c r="K38" s="121">
        <f>IF(DAY(OctSun1)=1,IF(AND(YEAR(OctSun1+3)=CalendarYear,MONTH(OctSun1+3)=10),OctSun1+3,""),IF(AND(YEAR(OctSun1+10)=CalendarYear,MONTH(OctSun1+10)=10),OctSun1+10,""))</f>
        <v>44838</v>
      </c>
      <c r="L38" s="133">
        <f>IF(DAY(OctSun1)=1,IF(AND(YEAR(OctSun1+4)=CalendarYear,MONTH(OctSun1+4)=10),OctSun1+4,""),IF(AND(YEAR(OctSun1+11)=CalendarYear,MONTH(OctSun1+11)=10),OctSun1+11,""))</f>
        <v>44839</v>
      </c>
      <c r="M38" s="133">
        <f>IF(DAY(OctSun1)=1,IF(AND(YEAR(OctSun1+5)=CalendarYear,MONTH(OctSun1+5)=10),OctSun1+5,""),IF(AND(YEAR(OctSun1+12)=CalendarYear,MONTH(OctSun1+12)=10),OctSun1+12,""))</f>
        <v>44840</v>
      </c>
      <c r="N38" s="133">
        <f>IF(DAY(OctSun1)=1,IF(AND(YEAR(OctSun1+6)=CalendarYear,MONTH(OctSun1+6)=10),OctSun1+6,""),IF(AND(YEAR(OctSun1+13)=CalendarYear,MONTH(OctSun1+13)=10),OctSun1+13,""))</f>
        <v>44841</v>
      </c>
      <c r="O38" s="138">
        <f>IF(DAY(OctSun1)=1,IF(AND(YEAR(OctSun1+7)=CalendarYear,MONTH(OctSun1+7)=10),OctSun1+7,""),IF(AND(YEAR(OctSun1+14)=CalendarYear,MONTH(OctSun1+14)=10),OctSun1+14,""))</f>
        <v>44842</v>
      </c>
      <c r="P38" s="89"/>
      <c r="S38" s="59"/>
    </row>
    <row r="39" spans="1:19" ht="15" customHeight="1" x14ac:dyDescent="0.2">
      <c r="A39" s="24" t="s">
        <v>13</v>
      </c>
      <c r="B39" s="71">
        <f>IF(DAY(Vogar)=1,IF(AND(YEAR(Vogar+8)=CalendarYear,MONTH(Vogar+8)=9),Vogar+8,""),IF(AND(YEAR(Vogar+15)=CalendarYear,MONTH(Vogar+15)=9),Vogar+15,""))</f>
        <v>44815</v>
      </c>
      <c r="C39" s="133">
        <f>IF(DAY(Vogar)=1,IF(AND(YEAR(Vogar+9)=CalendarYear,MONTH(Vogar+9)=9),Vogar+9,""),IF(AND(YEAR(Vogar+16)=CalendarYear,MONTH(Vogar+16)=9),Vogar+16,""))</f>
        <v>44816</v>
      </c>
      <c r="D39" s="133">
        <f>IF(DAY(Vogar)=1,IF(AND(YEAR(Vogar+10)=CalendarYear,MONTH(Vogar+10)=9),Vogar+10,""),IF(AND(YEAR(Vogar+17)=CalendarYear,MONTH(Vogar+17)=9),Vogar+17,""))</f>
        <v>44817</v>
      </c>
      <c r="E39" s="133">
        <f>IF(DAY(Vogar)=1,IF(AND(YEAR(Vogar+11)=CalendarYear,MONTH(Vogar+11)=9),Vogar+11,""),IF(AND(YEAR(Vogar+18)=CalendarYear,MONTH(Vogar+18)=9),Vogar+18,""))</f>
        <v>44818</v>
      </c>
      <c r="F39" s="133">
        <f>IF(DAY(Vogar)=1,IF(AND(YEAR(Vogar+12)=CalendarYear,MONTH(Vogar+12)=9),Vogar+12,""),IF(AND(YEAR(Vogar+19)=CalendarYear,MONTH(Vogar+19)=9),Vogar+19,""))</f>
        <v>44819</v>
      </c>
      <c r="G39" s="133">
        <f>IF(DAY(Vogar)=1,IF(AND(YEAR(Vogar+13)=CalendarYear,MONTH(Vogar+13)=9),Vogar+13,""),IF(AND(YEAR(Vogar+20)=CalendarYear,MONTH(Vogar+20)=9),Vogar+20,""))</f>
        <v>44820</v>
      </c>
      <c r="H39" s="138">
        <f>IF(DAY(Vogar)=1,IF(AND(YEAR(Vogar+14)=CalendarYear,MONTH(Vogar+14)=9),Vogar+14,""),IF(AND(YEAR(Vogar+21)=CalendarYear,MONTH(Vogar+21)=9),Vogar+21,""))</f>
        <v>44821</v>
      </c>
      <c r="I39" s="135">
        <f>IF(DAY(OctSun1)=1,IF(AND(YEAR(OctSun1+8)=CalendarYear,MONTH(OctSun1+8)=10),OctSun1+8,""),IF(AND(YEAR(OctSun1+15)=CalendarYear,MONTH(OctSun1+15)=10),OctSun1+15,""))</f>
        <v>44843</v>
      </c>
      <c r="J39" s="133">
        <f>IF(DAY(OctSun1)=1,IF(AND(YEAR(OctSun1+9)=CalendarYear,MONTH(OctSun1+9)=10),OctSun1+9,""),IF(AND(YEAR(OctSun1+16)=CalendarYear,MONTH(OctSun1+16)=10),OctSun1+16,""))</f>
        <v>44844</v>
      </c>
      <c r="K39" s="133">
        <f>IF(DAY(OctSun1)=1,IF(AND(YEAR(OctSun1+10)=CalendarYear,MONTH(OctSun1+10)=10),OctSun1+10,""),IF(AND(YEAR(OctSun1+17)=CalendarYear,MONTH(OctSun1+17)=10),OctSun1+17,""))</f>
        <v>44845</v>
      </c>
      <c r="L39" s="133">
        <f>IF(DAY(OctSun1)=1,IF(AND(YEAR(OctSun1+11)=CalendarYear,MONTH(OctSun1+11)=10),OctSun1+11,""),IF(AND(YEAR(OctSun1+18)=CalendarYear,MONTH(OctSun1+18)=10),OctSun1+18,""))</f>
        <v>44846</v>
      </c>
      <c r="M39" s="133">
        <f>IF(DAY(OctSun1)=1,IF(AND(YEAR(OctSun1+12)=CalendarYear,MONTH(OctSun1+12)=10),OctSun1+12,""),IF(AND(YEAR(OctSun1+19)=CalendarYear,MONTH(OctSun1+19)=10),OctSun1+19,""))</f>
        <v>44847</v>
      </c>
      <c r="N39" s="133">
        <f>IF(DAY(OctSun1)=1,IF(AND(YEAR(OctSun1+13)=CalendarYear,MONTH(OctSun1+13)=10),OctSun1+13,""),IF(AND(YEAR(OctSun1+20)=CalendarYear,MONTH(OctSun1+20)=10),OctSun1+20,""))</f>
        <v>44848</v>
      </c>
      <c r="O39" s="138">
        <f>IF(DAY(OctSun1)=1,IF(AND(YEAR(OctSun1+14)=CalendarYear,MONTH(OctSun1+14)=10),OctSun1+14,""),IF(AND(YEAR(OctSun1+21)=CalendarYear,MONTH(OctSun1+21)=10),OctSun1+21,""))</f>
        <v>44849</v>
      </c>
      <c r="P39" s="89"/>
      <c r="S39" s="58"/>
    </row>
    <row r="40" spans="1:19" ht="15" customHeight="1" x14ac:dyDescent="0.2">
      <c r="A40" s="24" t="s">
        <v>14</v>
      </c>
      <c r="B40" s="71">
        <f>IF(DAY(Vogar)=1,IF(AND(YEAR(Vogar+15)=CalendarYear,MONTH(Vogar+15)=9),Vogar+15,""),IF(AND(YEAR(Vogar+22)=CalendarYear,MONTH(Vogar+22)=9),Vogar+22,""))</f>
        <v>44822</v>
      </c>
      <c r="C40" s="121">
        <f>IF(DAY(Vogar)=1,IF(AND(YEAR(Vogar+16)=CalendarYear,MONTH(Vogar+16)=9),Vogar+16,""),IF(AND(YEAR(Vogar+23)=CalendarYear,MONTH(Vogar+23)=9),Vogar+23,""))</f>
        <v>44823</v>
      </c>
      <c r="D40" s="121">
        <f>IF(DAY(Vogar)=1,IF(AND(YEAR(Vogar+17)=CalendarYear,MONTH(Vogar+17)=9),Vogar+17,""),IF(AND(YEAR(Vogar+24)=CalendarYear,MONTH(Vogar+24)=9),Vogar+24,""))</f>
        <v>44824</v>
      </c>
      <c r="E40" s="133">
        <f>IF(DAY(Vogar)=1,IF(AND(YEAR(Vogar+18)=CalendarYear,MONTH(Vogar+18)=9),Vogar+18,""),IF(AND(YEAR(Vogar+25)=CalendarYear,MONTH(Vogar+25)=9),Vogar+25,""))</f>
        <v>44825</v>
      </c>
      <c r="F40" s="133">
        <f>IF(DAY(Vogar)=1,IF(AND(YEAR(Vogar+19)=CalendarYear,MONTH(Vogar+19)=9),Vogar+19,""),IF(AND(YEAR(Vogar+26)=CalendarYear,MONTH(Vogar+26)=9),Vogar+26,""))</f>
        <v>44826</v>
      </c>
      <c r="G40" s="133">
        <f>IF(DAY(Vogar)=1,IF(AND(YEAR(Vogar+20)=CalendarYear,MONTH(Vogar+20)=9),Vogar+20,""),IF(AND(YEAR(Vogar+27)=CalendarYear,MONTH(Vogar+27)=9),Vogar+27,""))</f>
        <v>44827</v>
      </c>
      <c r="H40" s="138">
        <f>IF(DAY(Vogar)=1,IF(AND(YEAR(Vogar+21)=CalendarYear,MONTH(Vogar+21)=9),Vogar+21,""),IF(AND(YEAR(Vogar+28)=CalendarYear,MONTH(Vogar+28)=9),Vogar+28,""))</f>
        <v>44828</v>
      </c>
      <c r="I40" s="135">
        <f>IF(DAY(OctSun1)=1,IF(AND(YEAR(OctSun1+15)=CalendarYear,MONTH(OctSun1+15)=10),OctSun1+15,""),IF(AND(YEAR(OctSun1+22)=CalendarYear,MONTH(OctSun1+22)=10),OctSun1+22,""))</f>
        <v>44850</v>
      </c>
      <c r="J40" s="121">
        <f>IF(DAY(OctSun1)=1,IF(AND(YEAR(OctSun1+16)=CalendarYear,MONTH(OctSun1+16)=10),OctSun1+16,""),IF(AND(YEAR(OctSun1+23)=CalendarYear,MONTH(OctSun1+23)=10),OctSun1+23,""))</f>
        <v>44851</v>
      </c>
      <c r="K40" s="121">
        <f>IF(DAY(OctSun1)=1,IF(AND(YEAR(OctSun1+17)=CalendarYear,MONTH(OctSun1+17)=10),OctSun1+17,""),IF(AND(YEAR(OctSun1+24)=CalendarYear,MONTH(OctSun1+24)=10),OctSun1+24,""))</f>
        <v>44852</v>
      </c>
      <c r="L40" s="133">
        <f>IF(DAY(OctSun1)=1,IF(AND(YEAR(OctSun1+18)=CalendarYear,MONTH(OctSun1+18)=10),OctSun1+18,""),IF(AND(YEAR(OctSun1+25)=CalendarYear,MONTH(OctSun1+25)=10),OctSun1+25,""))</f>
        <v>44853</v>
      </c>
      <c r="M40" s="133">
        <f>IF(DAY(OctSun1)=1,IF(AND(YEAR(OctSun1+19)=CalendarYear,MONTH(OctSun1+19)=10),OctSun1+19,""),IF(AND(YEAR(OctSun1+26)=CalendarYear,MONTH(OctSun1+26)=10),OctSun1+26,""))</f>
        <v>44854</v>
      </c>
      <c r="N40" s="133">
        <f>IF(DAY(OctSun1)=1,IF(AND(YEAR(OctSun1+20)=CalendarYear,MONTH(OctSun1+20)=10),OctSun1+20,""),IF(AND(YEAR(OctSun1+27)=CalendarYear,MONTH(OctSun1+27)=10),OctSun1+27,""))</f>
        <v>44855</v>
      </c>
      <c r="O40" s="138">
        <f>IF(DAY(OctSun1)=1,IF(AND(YEAR(OctSun1+21)=CalendarYear,MONTH(OctSun1+21)=10),OctSun1+21,""),IF(AND(YEAR(OctSun1+28)=CalendarYear,MONTH(OctSun1+28)=10),OctSun1+28,""))</f>
        <v>44856</v>
      </c>
      <c r="P40" s="89"/>
      <c r="S40" s="16"/>
    </row>
    <row r="41" spans="1:19" ht="15" customHeight="1" x14ac:dyDescent="0.2">
      <c r="A41" s="24"/>
      <c r="B41" s="71">
        <f>IF(DAY(Vogar)=1,IF(AND(YEAR(Vogar+22)=CalendarYear,MONTH(Vogar+22)=9),Vogar+22,""),IF(AND(YEAR(Vogar+29)=CalendarYear,MONTH(Vogar+29)=9),Vogar+29,""))</f>
        <v>44829</v>
      </c>
      <c r="C41" s="133">
        <f>IF(DAY(Vogar)=1,IF(AND(YEAR(Vogar+23)=CalendarYear,MONTH(Vogar+23)=9),Vogar+23,""),IF(AND(YEAR(Vogar+30)=CalendarYear,MONTH(Vogar+30)=9),Vogar+30,""))</f>
        <v>44830</v>
      </c>
      <c r="D41" s="133">
        <f>IF(DAY(Vogar)=1,IF(AND(YEAR(Vogar+24)=CalendarYear,MONTH(Vogar+24)=9),Vogar+24,""),IF(AND(YEAR(Vogar+31)=CalendarYear,MONTH(Vogar+31)=9),Vogar+31,""))</f>
        <v>44831</v>
      </c>
      <c r="E41" s="133">
        <f>IF(DAY(Vogar)=1,IF(AND(YEAR(Vogar+25)=CalendarYear,MONTH(Vogar+25)=9),Vogar+25,""),IF(AND(YEAR(Vogar+32)=CalendarYear,MONTH(Vogar+32)=9),Vogar+32,""))</f>
        <v>44832</v>
      </c>
      <c r="F41" s="133">
        <f>IF(DAY(Vogar)=1,IF(AND(YEAR(Vogar+26)=CalendarYear,MONTH(Vogar+26)=9),Vogar+26,""),IF(AND(YEAR(Vogar+33)=CalendarYear,MONTH(Vogar+33)=9),Vogar+33,""))</f>
        <v>44833</v>
      </c>
      <c r="G41" s="133">
        <f>IF(DAY(Vogar)=1,IF(AND(YEAR(Vogar+27)=CalendarYear,MONTH(Vogar+27)=9),Vogar+27,""),IF(AND(YEAR(Vogar+34)=CalendarYear,MONTH(Vogar+34)=9),Vogar+34,""))</f>
        <v>44834</v>
      </c>
      <c r="H41" s="138" t="str">
        <f>IF(DAY(Vogar)=1,IF(AND(YEAR(Vogar+28)=CalendarYear,MONTH(Vogar+28)=9),Vogar+28,""),IF(AND(YEAR(Vogar+35)=CalendarYear,MONTH(Vogar+35)=9),Vogar+35,""))</f>
        <v/>
      </c>
      <c r="I41" s="135">
        <f>IF(DAY(OctSun1)=1,IF(AND(YEAR(OctSun1+22)=CalendarYear,MONTH(OctSun1+22)=10),OctSun1+22,""),IF(AND(YEAR(OctSun1+29)=CalendarYear,MONTH(OctSun1+29)=10),OctSun1+29,""))</f>
        <v>44857</v>
      </c>
      <c r="J41" s="133">
        <f>IF(DAY(OctSun1)=1,IF(AND(YEAR(OctSun1+23)=CalendarYear,MONTH(OctSun1+23)=10),OctSun1+23,""),IF(AND(YEAR(OctSun1+30)=CalendarYear,MONTH(OctSun1+30)=10),OctSun1+30,""))</f>
        <v>44858</v>
      </c>
      <c r="K41" s="133">
        <f>IF(DAY(OctSun1)=1,IF(AND(YEAR(OctSun1+24)=CalendarYear,MONTH(OctSun1+24)=10),OctSun1+24,""),IF(AND(YEAR(OctSun1+31)=CalendarYear,MONTH(OctSun1+31)=10),OctSun1+31,""))</f>
        <v>44859</v>
      </c>
      <c r="L41" s="133">
        <f>IF(DAY(OctSun1)=1,IF(AND(YEAR(OctSun1+25)=CalendarYear,MONTH(OctSun1+25)=10),OctSun1+25,""),IF(AND(YEAR(OctSun1+32)=CalendarYear,MONTH(OctSun1+32)=10),OctSun1+32,""))</f>
        <v>44860</v>
      </c>
      <c r="M41" s="133">
        <f>IF(DAY(OctSun1)=1,IF(AND(YEAR(OctSun1+26)=CalendarYear,MONTH(OctSun1+26)=10),OctSun1+26,""),IF(AND(YEAR(OctSun1+33)=CalendarYear,MONTH(OctSun1+33)=10),OctSun1+33,""))</f>
        <v>44861</v>
      </c>
      <c r="N41" s="133">
        <f>IF(DAY(OctSun1)=1,IF(AND(YEAR(OctSun1+27)=CalendarYear,MONTH(OctSun1+27)=10),OctSun1+27,""),IF(AND(YEAR(OctSun1+34)=CalendarYear,MONTH(OctSun1+34)=10),OctSun1+34,""))</f>
        <v>44862</v>
      </c>
      <c r="O41" s="138">
        <f>IF(DAY(OctSun1)=1,IF(AND(YEAR(OctSun1+28)=CalendarYear,MONTH(OctSun1+28)=10),OctSun1+28,""),IF(AND(YEAR(OctSun1+35)=CalendarYear,MONTH(OctSun1+35)=10),OctSun1+35,""))</f>
        <v>44863</v>
      </c>
      <c r="P41" s="89"/>
      <c r="S41" s="16"/>
    </row>
    <row r="42" spans="1:19" ht="15" customHeight="1" x14ac:dyDescent="0.2">
      <c r="A42" s="24" t="s">
        <v>15</v>
      </c>
      <c r="B42" s="140" t="str">
        <f>IF(DAY(Vogar)=1,IF(AND(YEAR(Vogar+29)=CalendarYear,MONTH(Vogar+29)=9),Vogar+29,""),IF(AND(YEAR(Vogar+36)=CalendarYear,MONTH(Vogar+36)=9),Vogar+36,""))</f>
        <v/>
      </c>
      <c r="C42" s="134" t="str">
        <f>IF(DAY(Vogar)=1,IF(AND(YEAR(Vogar+30)=CalendarYear,MONTH(Vogar+30)=9),Vogar+30,""),IF(AND(YEAR(Vogar+37)=CalendarYear,MONTH(Vogar+37)=9),Vogar+37,""))</f>
        <v/>
      </c>
      <c r="D42" s="134" t="str">
        <f>IF(DAY(Vogar)=1,IF(AND(YEAR(Vogar+31)=CalendarYear,MONTH(Vogar+31)=9),Vogar+31,""),IF(AND(YEAR(Vogar+38)=CalendarYear,MONTH(Vogar+38)=9),Vogar+38,""))</f>
        <v/>
      </c>
      <c r="E42" s="134" t="str">
        <f>IF(DAY(Vogar)=1,IF(AND(YEAR(Vogar+32)=CalendarYear,MONTH(Vogar+32)=9),Vogar+32,""),IF(AND(YEAR(Vogar+39)=CalendarYear,MONTH(Vogar+39)=9),Vogar+39,""))</f>
        <v/>
      </c>
      <c r="F42" s="134" t="str">
        <f>IF(DAY(Vogar)=1,IF(AND(YEAR(Vogar+33)=CalendarYear,MONTH(Vogar+33)=9),Vogar+33,""),IF(AND(YEAR(Vogar+40)=CalendarYear,MONTH(Vogar+40)=9),Vogar+40,""))</f>
        <v/>
      </c>
      <c r="G42" s="134" t="str">
        <f>IF(DAY(Vogar)=1,IF(AND(YEAR(Vogar+34)=CalendarYear,MONTH(Vogar+34)=9),Vogar+34,""),IF(AND(YEAR(Vogar+41)=CalendarYear,MONTH(Vogar+41)=9),Vogar+41,""))</f>
        <v/>
      </c>
      <c r="H42" s="141" t="str">
        <f>IF(DAY(Vogar)=1,IF(AND(YEAR(Vogar+35)=CalendarYear,MONTH(Vogar+35)=9),Vogar+35,""),IF(AND(YEAR(Vogar+42)=CalendarYear,MONTH(Vogar+42)=9),Vogar+42,""))</f>
        <v/>
      </c>
      <c r="I42" s="134">
        <f>IF(DAY(OctSun1)=1,IF(AND(YEAR(OctSun1+29)=CalendarYear,MONTH(OctSun1+29)=10),OctSun1+29,""),IF(AND(YEAR(OctSun1+36)=CalendarYear,MONTH(OctSun1+36)=10),OctSun1+36,""))</f>
        <v>44864</v>
      </c>
      <c r="J42" s="162">
        <f>IF(DAY(OctSun1)=1,IF(AND(YEAR(OctSun1+30)=CalendarYear,MONTH(OctSun1+30)=10),OctSun1+30,""),IF(AND(YEAR(OctSun1+37)=CalendarYear,MONTH(OctSun1+37)=10),OctSun1+37,""))</f>
        <v>44865</v>
      </c>
      <c r="K42" s="134" t="str">
        <f>IF(DAY(OctSun1)=1,IF(AND(YEAR(OctSun1+31)=CalendarYear,MONTH(OctSun1+31)=10),OctSun1+31,""),IF(AND(YEAR(OctSun1+38)=CalendarYear,MONTH(OctSun1+38)=10),OctSun1+38,""))</f>
        <v/>
      </c>
      <c r="L42" s="134" t="str">
        <f>IF(DAY(OctSun1)=1,IF(AND(YEAR(OctSun1+32)=CalendarYear,MONTH(OctSun1+32)=10),OctSun1+32,""),IF(AND(YEAR(OctSun1+39)=CalendarYear,MONTH(OctSun1+39)=10),OctSun1+39,""))</f>
        <v/>
      </c>
      <c r="M42" s="134" t="str">
        <f>IF(DAY(OctSun1)=1,IF(AND(YEAR(OctSun1+33)=CalendarYear,MONTH(OctSun1+33)=10),OctSun1+33,""),IF(AND(YEAR(OctSun1+40)=CalendarYear,MONTH(OctSun1+40)=10),OctSun1+40,""))</f>
        <v/>
      </c>
      <c r="N42" s="134" t="str">
        <f>IF(DAY(OctSun1)=1,IF(AND(YEAR(OctSun1+34)=CalendarYear,MONTH(OctSun1+34)=10),OctSun1+34,""),IF(AND(YEAR(OctSun1+41)=CalendarYear,MONTH(OctSun1+41)=10),OctSun1+41,""))</f>
        <v/>
      </c>
      <c r="O42" s="141" t="str">
        <f>IF(DAY(OctSun1)=1,IF(AND(YEAR(OctSun1+35)=CalendarYear,MONTH(OctSun1+35)=10),OctSun1+35,""),IF(AND(YEAR(OctSun1+42)=CalendarYear,MONTH(OctSun1+42)=10),OctSun1+42,""))</f>
        <v/>
      </c>
      <c r="P42" s="89"/>
      <c r="S42" s="16"/>
    </row>
    <row r="43" spans="1:19" ht="15" customHeight="1" x14ac:dyDescent="0.2">
      <c r="A43" s="24" t="s">
        <v>23</v>
      </c>
      <c r="B43" s="183" t="s">
        <v>36</v>
      </c>
      <c r="C43" s="170"/>
      <c r="D43" s="170"/>
      <c r="E43" s="170"/>
      <c r="F43" s="170"/>
      <c r="G43" s="170"/>
      <c r="H43" s="171"/>
      <c r="I43" s="183" t="s">
        <v>37</v>
      </c>
      <c r="J43" s="170"/>
      <c r="K43" s="170"/>
      <c r="L43" s="170"/>
      <c r="M43" s="170"/>
      <c r="N43" s="170"/>
      <c r="O43" s="171"/>
      <c r="P43" s="89"/>
      <c r="S43" s="16"/>
    </row>
    <row r="44" spans="1:19" ht="15" customHeight="1" x14ac:dyDescent="0.2">
      <c r="A44" s="24"/>
      <c r="B44" s="70" t="s">
        <v>0</v>
      </c>
      <c r="C44" s="142" t="s">
        <v>51</v>
      </c>
      <c r="D44" s="142" t="s">
        <v>52</v>
      </c>
      <c r="E44" s="142" t="s">
        <v>53</v>
      </c>
      <c r="F44" s="142" t="s">
        <v>54</v>
      </c>
      <c r="G44" s="142" t="s">
        <v>55</v>
      </c>
      <c r="H44" s="34" t="s">
        <v>56</v>
      </c>
      <c r="I44" s="143" t="s">
        <v>0</v>
      </c>
      <c r="J44" s="142" t="s">
        <v>51</v>
      </c>
      <c r="K44" s="142" t="s">
        <v>52</v>
      </c>
      <c r="L44" s="142" t="s">
        <v>53</v>
      </c>
      <c r="M44" s="142" t="s">
        <v>54</v>
      </c>
      <c r="N44" s="142" t="s">
        <v>55</v>
      </c>
      <c r="O44" s="34" t="s">
        <v>56</v>
      </c>
      <c r="P44" s="89"/>
      <c r="S44" s="9"/>
    </row>
    <row r="45" spans="1:19" ht="15" customHeight="1" x14ac:dyDescent="0.2">
      <c r="A45" s="24" t="s">
        <v>24</v>
      </c>
      <c r="B45" s="71" t="str">
        <f>IF(DAY(NovSun1)=1,"",IF(AND(YEAR(NovSun1+1)=CalendarYear,MONTH(NovSun1+1)=11),NovSun1+1,""))</f>
        <v/>
      </c>
      <c r="C45" s="133" t="str">
        <f>IF(DAY(NovSun1)=1,"",IF(AND(YEAR(NovSun1+2)=CalendarYear,MONTH(NovSun1+2)=11),NovSun1+2,""))</f>
        <v/>
      </c>
      <c r="D45" s="121">
        <f>IF(DAY(NovSun1)=1,"",IF(AND(YEAR(NovSun1+3)=CalendarYear,MONTH(NovSun1+3)=11),NovSun1+3,""))</f>
        <v>44866</v>
      </c>
      <c r="E45" s="133">
        <f>IF(DAY(NovSun1)=1,"",IF(AND(YEAR(NovSun1+4)=CalendarYear,MONTH(NovSun1+4)=11),NovSun1+4,""))</f>
        <v>44867</v>
      </c>
      <c r="F45" s="133">
        <f>IF(DAY(NovSun1)=1,"",IF(AND(YEAR(NovSun1+5)=CalendarYear,MONTH(NovSun1+5)=11),NovSun1+5,""))</f>
        <v>44868</v>
      </c>
      <c r="G45" s="133">
        <f>IF(DAY(NovSun1)=1,"",IF(AND(YEAR(NovSun1+6)=CalendarYear,MONTH(NovSun1+6)=11),NovSun1+6,""))</f>
        <v>44869</v>
      </c>
      <c r="H45" s="138">
        <f>IF(DAY(NovSun1)=1,IF(AND(YEAR(NovSun1)=CalendarYear,MONTH(NovSun1)=11),NovSun1,""),IF(AND(YEAR(NovSun1+7)=CalendarYear,MONTH(NovSun1+7)=11),NovSun1+7,""))</f>
        <v>44870</v>
      </c>
      <c r="I45" s="135" t="str">
        <f>IF(DAY(DecSun1)=1,"",IF(AND(YEAR(DecSun1+1)=CalendarYear,MONTH(DecSun1+1)=12),DecSun1+1,""))</f>
        <v/>
      </c>
      <c r="J45" s="133" t="str">
        <f>IF(DAY(DecSun1)=1,"",IF(AND(YEAR(DecSun1+2)=CalendarYear,MONTH(DecSun1+2)=12),DecSun1+2,""))</f>
        <v/>
      </c>
      <c r="K45" s="133" t="str">
        <f>IF(DAY(DecSun1)=1,"",IF(AND(YEAR(DecSun1+3)=CalendarYear,MONTH(DecSun1+3)=12),DecSun1+3,""))</f>
        <v/>
      </c>
      <c r="L45" s="133" t="str">
        <f>IF(DAY(DecSun1)=1,"",IF(AND(YEAR(DecSun1+4)=CalendarYear,MONTH(DecSun1+4)=12),DecSun1+4,""))</f>
        <v/>
      </c>
      <c r="M45" s="133">
        <f>IF(DAY(DecSun1)=1,"",IF(AND(YEAR(DecSun1+5)=CalendarYear,MONTH(DecSun1+5)=12),DecSun1+5,""))</f>
        <v>44896</v>
      </c>
      <c r="N45" s="133">
        <f>IF(DAY(DecSun1)=1,"",IF(AND(YEAR(DecSun1+6)=CalendarYear,MONTH(DecSun1+6)=12),DecSun1+6,""))</f>
        <v>44897</v>
      </c>
      <c r="O45" s="138">
        <f>IF(DAY(DecSun1)=1,IF(AND(YEAR(DecSun1)=CalendarYear,MONTH(DecSun1)=12),DecSun1,""),IF(AND(YEAR(DecSun1+7)=CalendarYear,MONTH(DecSun1+7)=12),DecSun1+7,""))</f>
        <v>44898</v>
      </c>
      <c r="P45" s="89"/>
      <c r="S45" s="174"/>
    </row>
    <row r="46" spans="1:19" ht="15" customHeight="1" x14ac:dyDescent="0.2">
      <c r="B46" s="71">
        <f>IF(DAY(NovSun1)=1,IF(AND(YEAR(NovSun1+1)=CalendarYear,MONTH(NovSun1+1)=11),NovSun1+1,""),IF(AND(YEAR(NovSun1+8)=CalendarYear,MONTH(NovSun1+8)=11),NovSun1+8,""))</f>
        <v>44871</v>
      </c>
      <c r="C46" s="133">
        <f>IF(DAY(NovSun1)=1,IF(AND(YEAR(NovSun1+2)=CalendarYear,MONTH(NovSun1+2)=11),NovSun1+2,""),IF(AND(YEAR(NovSun1+9)=CalendarYear,MONTH(NovSun1+9)=11),NovSun1+9,""))</f>
        <v>44872</v>
      </c>
      <c r="D46" s="133">
        <f>IF(DAY(NovSun1)=1,IF(AND(YEAR(NovSun1+3)=CalendarYear,MONTH(NovSun1+3)=11),NovSun1+3,""),IF(AND(YEAR(NovSun1+10)=CalendarYear,MONTH(NovSun1+10)=11),NovSun1+10,""))</f>
        <v>44873</v>
      </c>
      <c r="E46" s="133">
        <f>IF(DAY(NovSun1)=1,IF(AND(YEAR(NovSun1+4)=CalendarYear,MONTH(NovSun1+4)=11),NovSun1+4,""),IF(AND(YEAR(NovSun1+11)=CalendarYear,MONTH(NovSun1+11)=11),NovSun1+11,""))</f>
        <v>44874</v>
      </c>
      <c r="F46" s="133">
        <f>IF(DAY(NovSun1)=1,IF(AND(YEAR(NovSun1+5)=CalendarYear,MONTH(NovSun1+5)=11),NovSun1+5,""),IF(AND(YEAR(NovSun1+12)=CalendarYear,MONTH(NovSun1+12)=11),NovSun1+12,""))</f>
        <v>44875</v>
      </c>
      <c r="G46" s="133">
        <f>IF(DAY(NovSun1)=1,IF(AND(YEAR(NovSun1+6)=CalendarYear,MONTH(NovSun1+6)=11),NovSun1+6,""),IF(AND(YEAR(NovSun1+13)=CalendarYear,MONTH(NovSun1+13)=11),NovSun1+13,""))</f>
        <v>44876</v>
      </c>
      <c r="H46" s="138">
        <f>IF(DAY(NovSun1)=1,IF(AND(YEAR(NovSun1+7)=CalendarYear,MONTH(NovSun1+7)=11),NovSun1+7,""),IF(AND(YEAR(NovSun1+14)=CalendarYear,MONTH(NovSun1+14)=11),NovSun1+14,""))</f>
        <v>44877</v>
      </c>
      <c r="I46" s="135">
        <f>IF(DAY(DecSun1)=1,IF(AND(YEAR(DecSun1+1)=CalendarYear,MONTH(DecSun1+1)=12),DecSun1+1,""),IF(AND(YEAR(DecSun1+8)=CalendarYear,MONTH(DecSun1+8)=12),DecSun1+8,""))</f>
        <v>44899</v>
      </c>
      <c r="J46" s="133">
        <f>IF(DAY(DecSun1)=1,IF(AND(YEAR(DecSun1+2)=CalendarYear,MONTH(DecSun1+2)=12),DecSun1+2,""),IF(AND(YEAR(DecSun1+9)=CalendarYear,MONTH(DecSun1+9)=12),DecSun1+9,""))</f>
        <v>44900</v>
      </c>
      <c r="K46" s="133">
        <f>IF(DAY(DecSun1)=1,IF(AND(YEAR(DecSun1+3)=CalendarYear,MONTH(DecSun1+3)=12),DecSun1+3,""),IF(AND(YEAR(DecSun1+10)=CalendarYear,MONTH(DecSun1+10)=12),DecSun1+10,""))</f>
        <v>44901</v>
      </c>
      <c r="L46" s="133">
        <f>IF(DAY(DecSun1)=1,IF(AND(YEAR(DecSun1+4)=CalendarYear,MONTH(DecSun1+4)=12),DecSun1+4,""),IF(AND(YEAR(DecSun1+11)=CalendarYear,MONTH(DecSun1+11)=12),DecSun1+11,""))</f>
        <v>44902</v>
      </c>
      <c r="M46" s="133">
        <f>IF(DAY(DecSun1)=1,IF(AND(YEAR(DecSun1+5)=CalendarYear,MONTH(DecSun1+5)=12),DecSun1+5,""),IF(AND(YEAR(DecSun1+12)=CalendarYear,MONTH(DecSun1+12)=12),DecSun1+12,""))</f>
        <v>44903</v>
      </c>
      <c r="N46" s="133">
        <f>IF(DAY(DecSun1)=1,IF(AND(YEAR(DecSun1+6)=CalendarYear,MONTH(DecSun1+6)=12),DecSun1+6,""),IF(AND(YEAR(DecSun1+13)=CalendarYear,MONTH(DecSun1+13)=12),DecSun1+13,""))</f>
        <v>44904</v>
      </c>
      <c r="O46" s="138">
        <f>IF(DAY(DecSun1)=1,IF(AND(YEAR(DecSun1+7)=CalendarYear,MONTH(DecSun1+7)=12),DecSun1+7,""),IF(AND(YEAR(DecSun1+14)=CalendarYear,MONTH(DecSun1+14)=12),DecSun1+14,""))</f>
        <v>44905</v>
      </c>
      <c r="P46" s="89"/>
      <c r="S46" s="174"/>
    </row>
    <row r="47" spans="1:19" ht="15" customHeight="1" x14ac:dyDescent="0.2">
      <c r="B47" s="71">
        <f>IF(DAY(NovSun1)=1,IF(AND(YEAR(NovSun1+8)=CalendarYear,MONTH(NovSun1+8)=11),NovSun1+8,""),IF(AND(YEAR(NovSun1+15)=CalendarYear,MONTH(NovSun1+15)=11),NovSun1+15,""))</f>
        <v>44878</v>
      </c>
      <c r="C47" s="121">
        <f>IF(DAY(NovSun1)=1,IF(AND(YEAR(NovSun1+9)=CalendarYear,MONTH(NovSun1+9)=11),NovSun1+9,""),IF(AND(YEAR(NovSun1+16)=CalendarYear,MONTH(NovSun1+16)=11),NovSun1+16,""))</f>
        <v>44879</v>
      </c>
      <c r="D47" s="121">
        <f>IF(DAY(NovSun1)=1,IF(AND(YEAR(NovSun1+10)=CalendarYear,MONTH(NovSun1+10)=11),NovSun1+10,""),IF(AND(YEAR(NovSun1+17)=CalendarYear,MONTH(NovSun1+17)=11),NovSun1+17,""))</f>
        <v>44880</v>
      </c>
      <c r="E47" s="133">
        <f>IF(DAY(NovSun1)=1,IF(AND(YEAR(NovSun1+11)=CalendarYear,MONTH(NovSun1+11)=11),NovSun1+11,""),IF(AND(YEAR(NovSun1+18)=CalendarYear,MONTH(NovSun1+18)=11),NovSun1+18,""))</f>
        <v>44881</v>
      </c>
      <c r="F47" s="133">
        <f>IF(DAY(NovSun1)=1,IF(AND(YEAR(NovSun1+12)=CalendarYear,MONTH(NovSun1+12)=11),NovSun1+12,""),IF(AND(YEAR(NovSun1+19)=CalendarYear,MONTH(NovSun1+19)=11),NovSun1+19,""))</f>
        <v>44882</v>
      </c>
      <c r="G47" s="133">
        <f>IF(DAY(NovSun1)=1,IF(AND(YEAR(NovSun1+13)=CalendarYear,MONTH(NovSun1+13)=11),NovSun1+13,""),IF(AND(YEAR(NovSun1+20)=CalendarYear,MONTH(NovSun1+20)=11),NovSun1+20,""))</f>
        <v>44883</v>
      </c>
      <c r="H47" s="138">
        <f>IF(DAY(NovSun1)=1,IF(AND(YEAR(NovSun1+14)=CalendarYear,MONTH(NovSun1+14)=11),NovSun1+14,""),IF(AND(YEAR(NovSun1+21)=CalendarYear,MONTH(NovSun1+21)=11),NovSun1+21,""))</f>
        <v>44884</v>
      </c>
      <c r="I47" s="135">
        <f>IF(DAY(DecSun1)=1,IF(AND(YEAR(DecSun1+8)=CalendarYear,MONTH(DecSun1+8)=12),DecSun1+8,""),IF(AND(YEAR(DecSun1+15)=CalendarYear,MONTH(DecSun1+15)=12),DecSun1+15,""))</f>
        <v>44906</v>
      </c>
      <c r="J47" s="121">
        <f>IF(DAY(DecSun1)=1,IF(AND(YEAR(DecSun1+9)=CalendarYear,MONTH(DecSun1+9)=12),DecSun1+9,""),IF(AND(YEAR(DecSun1+16)=CalendarYear,MONTH(DecSun1+16)=12),DecSun1+16,""))</f>
        <v>44907</v>
      </c>
      <c r="K47" s="121">
        <f>IF(DAY(DecSun1)=1,IF(AND(YEAR(DecSun1+10)=CalendarYear,MONTH(DecSun1+10)=12),DecSun1+10,""),IF(AND(YEAR(DecSun1+17)=CalendarYear,MONTH(DecSun1+17)=12),DecSun1+17,""))</f>
        <v>44908</v>
      </c>
      <c r="L47" s="133">
        <f>IF(DAY(DecSun1)=1,IF(AND(YEAR(DecSun1+11)=CalendarYear,MONTH(DecSun1+11)=12),DecSun1+11,""),IF(AND(YEAR(DecSun1+18)=CalendarYear,MONTH(DecSun1+18)=12),DecSun1+18,""))</f>
        <v>44909</v>
      </c>
      <c r="M47" s="133">
        <f>IF(DAY(DecSun1)=1,IF(AND(YEAR(DecSun1+12)=CalendarYear,MONTH(DecSun1+12)=12),DecSun1+12,""),IF(AND(YEAR(DecSun1+19)=CalendarYear,MONTH(DecSun1+19)=12),DecSun1+19,""))</f>
        <v>44910</v>
      </c>
      <c r="N47" s="133">
        <f>IF(DAY(DecSun1)=1,IF(AND(YEAR(DecSun1+13)=CalendarYear,MONTH(DecSun1+13)=12),DecSun1+13,""),IF(AND(YEAR(DecSun1+20)=CalendarYear,MONTH(DecSun1+20)=12),DecSun1+20,""))</f>
        <v>44911</v>
      </c>
      <c r="O47" s="138">
        <f>IF(DAY(DecSun1)=1,IF(AND(YEAR(DecSun1+14)=CalendarYear,MONTH(DecSun1+14)=12),DecSun1+14,""),IF(AND(YEAR(DecSun1+21)=CalendarYear,MONTH(DecSun1+21)=12),DecSun1+21,""))</f>
        <v>44912</v>
      </c>
      <c r="P47" s="89"/>
      <c r="S47" s="174"/>
    </row>
    <row r="48" spans="1:19" ht="15" customHeight="1" x14ac:dyDescent="0.2">
      <c r="B48" s="71">
        <f>IF(DAY(NovSun1)=1,IF(AND(YEAR(NovSun1+15)=CalendarYear,MONTH(NovSun1+15)=11),NovSun1+15,""),IF(AND(YEAR(NovSun1+22)=CalendarYear,MONTH(NovSun1+22)=11),NovSun1+22,""))</f>
        <v>44885</v>
      </c>
      <c r="C48" s="133">
        <f>IF(DAY(NovSun1)=1,IF(AND(YEAR(NovSun1+16)=CalendarYear,MONTH(NovSun1+16)=11),NovSun1+16,""),IF(AND(YEAR(NovSun1+23)=CalendarYear,MONTH(NovSun1+23)=11),NovSun1+23,""))</f>
        <v>44886</v>
      </c>
      <c r="D48" s="133">
        <f>IF(DAY(NovSun1)=1,IF(AND(YEAR(NovSun1+17)=CalendarYear,MONTH(NovSun1+17)=11),NovSun1+17,""),IF(AND(YEAR(NovSun1+24)=CalendarYear,MONTH(NovSun1+24)=11),NovSun1+24,""))</f>
        <v>44887</v>
      </c>
      <c r="E48" s="133">
        <f>IF(DAY(NovSun1)=1,IF(AND(YEAR(NovSun1+18)=CalendarYear,MONTH(NovSun1+18)=11),NovSun1+18,""),IF(AND(YEAR(NovSun1+25)=CalendarYear,MONTH(NovSun1+25)=11),NovSun1+25,""))</f>
        <v>44888</v>
      </c>
      <c r="F48" s="133">
        <f>IF(DAY(NovSun1)=1,IF(AND(YEAR(NovSun1+19)=CalendarYear,MONTH(NovSun1+19)=11),NovSun1+19,""),IF(AND(YEAR(NovSun1+26)=CalendarYear,MONTH(NovSun1+26)=11),NovSun1+26,""))</f>
        <v>44889</v>
      </c>
      <c r="G48" s="133">
        <f>IF(DAY(NovSun1)=1,IF(AND(YEAR(NovSun1+20)=CalendarYear,MONTH(NovSun1+20)=11),NovSun1+20,""),IF(AND(YEAR(NovSun1+27)=CalendarYear,MONTH(NovSun1+27)=11),NovSun1+27,""))</f>
        <v>44890</v>
      </c>
      <c r="H48" s="138">
        <f>IF(DAY(NovSun1)=1,IF(AND(YEAR(NovSun1+21)=CalendarYear,MONTH(NovSun1+21)=11),NovSun1+21,""),IF(AND(YEAR(NovSun1+28)=CalendarYear,MONTH(NovSun1+28)=11),NovSun1+28,""))</f>
        <v>44891</v>
      </c>
      <c r="I48" s="135">
        <f>IF(DAY(DecSun1)=1,IF(AND(YEAR(DecSun1+15)=CalendarYear,MONTH(DecSun1+15)=12),DecSun1+15,""),IF(AND(YEAR(DecSun1+22)=CalendarYear,MONTH(DecSun1+22)=12),DecSun1+22,""))</f>
        <v>44913</v>
      </c>
      <c r="J48" s="133">
        <f>IF(DAY(DecSun1)=1,IF(AND(YEAR(DecSun1+16)=CalendarYear,MONTH(DecSun1+16)=12),DecSun1+16,""),IF(AND(YEAR(DecSun1+23)=CalendarYear,MONTH(DecSun1+23)=12),DecSun1+23,""))</f>
        <v>44914</v>
      </c>
      <c r="K48" s="133">
        <f>IF(DAY(DecSun1)=1,IF(AND(YEAR(DecSun1+17)=CalendarYear,MONTH(DecSun1+17)=12),DecSun1+17,""),IF(AND(YEAR(DecSun1+24)=CalendarYear,MONTH(DecSun1+24)=12),DecSun1+24,""))</f>
        <v>44915</v>
      </c>
      <c r="L48" s="133">
        <f>IF(DAY(DecSun1)=1,IF(AND(YEAR(DecSun1+18)=CalendarYear,MONTH(DecSun1+18)=12),DecSun1+18,""),IF(AND(YEAR(DecSun1+25)=CalendarYear,MONTH(DecSun1+25)=12),DecSun1+25,""))</f>
        <v>44916</v>
      </c>
      <c r="M48" s="133">
        <f>IF(DAY(DecSun1)=1,IF(AND(YEAR(DecSun1+19)=CalendarYear,MONTH(DecSun1+19)=12),DecSun1+19,""),IF(AND(YEAR(DecSun1+26)=CalendarYear,MONTH(DecSun1+26)=12),DecSun1+26,""))</f>
        <v>44917</v>
      </c>
      <c r="N48" s="139">
        <f>IF(DAY(DecSun1)=1,IF(AND(YEAR(DecSun1+20)=CalendarYear,MONTH(DecSun1+20)=12),DecSun1+20,""),IF(AND(YEAR(DecSun1+27)=CalendarYear,MONTH(DecSun1+27)=12),DecSun1+27,""))</f>
        <v>44918</v>
      </c>
      <c r="O48" s="146">
        <f>IF(DAY(DecSun1)=1,IF(AND(YEAR(DecSun1+21)=CalendarYear,MONTH(DecSun1+21)=12),DecSun1+21,""),IF(AND(YEAR(DecSun1+28)=CalendarYear,MONTH(DecSun1+28)=12),DecSun1+28,""))</f>
        <v>44919</v>
      </c>
      <c r="P48" s="89"/>
      <c r="S48" s="174"/>
    </row>
    <row r="49" spans="2:19" ht="15" customHeight="1" x14ac:dyDescent="0.2">
      <c r="B49" s="71">
        <f>IF(DAY(NovSun1)=1,IF(AND(YEAR(NovSun1+22)=CalendarYear,MONTH(NovSun1+22)=11),NovSun1+22,""),IF(AND(YEAR(NovSun1+29)=CalendarYear,MONTH(NovSun1+29)=11),NovSun1+29,""))</f>
        <v>44892</v>
      </c>
      <c r="C49" s="121">
        <f>IF(DAY(NovSun1)=1,IF(AND(YEAR(NovSun1+23)=CalendarYear,MONTH(NovSun1+23)=11),NovSun1+23,""),IF(AND(YEAR(NovSun1+30)=CalendarYear,MONTH(NovSun1+30)=11),NovSun1+30,""))</f>
        <v>44893</v>
      </c>
      <c r="D49" s="121">
        <f>IF(DAY(NovSun1)=1,IF(AND(YEAR(NovSun1+24)=CalendarYear,MONTH(NovSun1+24)=11),NovSun1+24,""),IF(AND(YEAR(NovSun1+31)=CalendarYear,MONTH(NovSun1+31)=11),NovSun1+31,""))</f>
        <v>44894</v>
      </c>
      <c r="E49" s="133">
        <f>IF(DAY(NovSun1)=1,IF(AND(YEAR(NovSun1+25)=CalendarYear,MONTH(NovSun1+25)=11),NovSun1+25,""),IF(AND(YEAR(NovSun1+32)=CalendarYear,MONTH(NovSun1+32)=11),NovSun1+32,""))</f>
        <v>44895</v>
      </c>
      <c r="F49" s="133" t="str">
        <f>IF(DAY(NovSun1)=1,IF(AND(YEAR(NovSun1+26)=CalendarYear,MONTH(NovSun1+26)=11),NovSun1+26,""),IF(AND(YEAR(NovSun1+33)=CalendarYear,MONTH(NovSun1+33)=11),NovSun1+33,""))</f>
        <v/>
      </c>
      <c r="G49" s="133" t="str">
        <f>IF(DAY(NovSun1)=1,IF(AND(YEAR(NovSun1+27)=CalendarYear,MONTH(NovSun1+27)=11),NovSun1+27,""),IF(AND(YEAR(NovSun1+34)=CalendarYear,MONTH(NovSun1+34)=11),NovSun1+34,""))</f>
        <v/>
      </c>
      <c r="H49" s="138" t="str">
        <f>IF(DAY(NovSun1)=1,IF(AND(YEAR(NovSun1+28)=CalendarYear,MONTH(NovSun1+28)=11),NovSun1+28,""),IF(AND(YEAR(NovSun1+35)=CalendarYear,MONTH(NovSun1+35)=11),NovSun1+35,""))</f>
        <v/>
      </c>
      <c r="I49" s="135">
        <f>IF(DAY(DecSun1)=1,IF(AND(YEAR(DecSun1+22)=CalendarYear,MONTH(DecSun1+22)=12),DecSun1+22,""),IF(AND(YEAR(DecSun1+29)=CalendarYear,MONTH(DecSun1+29)=12),DecSun1+29,""))</f>
        <v>44920</v>
      </c>
      <c r="J49" s="121">
        <f>IF(DAY(DecSun1)=1,IF(AND(YEAR(DecSun1+23)=CalendarYear,MONTH(DecSun1+23)=12),DecSun1+23,""),IF(AND(YEAR(DecSun1+30)=CalendarYear,MONTH(DecSun1+30)=12),DecSun1+30,""))</f>
        <v>44921</v>
      </c>
      <c r="K49" s="121">
        <f>IF(DAY(DecSun1)=1,IF(AND(YEAR(DecSun1+24)=CalendarYear,MONTH(DecSun1+24)=12),DecSun1+24,""),IF(AND(YEAR(DecSun1+31)=CalendarYear,MONTH(DecSun1+31)=12),DecSun1+31,""))</f>
        <v>44922</v>
      </c>
      <c r="L49" s="133">
        <f>IF(DAY(DecSun1)=1,IF(AND(YEAR(DecSun1+25)=CalendarYear,MONTH(DecSun1+25)=12),DecSun1+25,""),IF(AND(YEAR(DecSun1+32)=CalendarYear,MONTH(DecSun1+32)=12),DecSun1+32,""))</f>
        <v>44923</v>
      </c>
      <c r="M49" s="133">
        <f>IF(DAY(DecSun1)=1,IF(AND(YEAR(DecSun1+26)=CalendarYear,MONTH(DecSun1+26)=12),DecSun1+26,""),IF(AND(YEAR(DecSun1+33)=CalendarYear,MONTH(DecSun1+33)=12),DecSun1+33,""))</f>
        <v>44924</v>
      </c>
      <c r="N49" s="133">
        <f>IF(DAY(DecSun1)=1,IF(AND(YEAR(DecSun1+27)=CalendarYear,MONTH(DecSun1+27)=12),DecSun1+27,""),IF(AND(YEAR(DecSun1+34)=CalendarYear,MONTH(DecSun1+34)=12),DecSun1+34,""))</f>
        <v>44925</v>
      </c>
      <c r="O49" s="146">
        <v>31</v>
      </c>
      <c r="P49" s="89"/>
      <c r="S49" s="174"/>
    </row>
    <row r="50" spans="2:19" ht="13.5" customHeight="1" x14ac:dyDescent="0.2">
      <c r="B50" s="140" t="str">
        <f>IF(DAY(NovSun1)=1,IF(AND(YEAR(NovSun1+29)=CalendarYear,MONTH(NovSun1+29)=11),NovSun1+29,""),IF(AND(YEAR(NovSun1+36)=CalendarYear,MONTH(NovSun1+36)=11),NovSun1+36,""))</f>
        <v/>
      </c>
      <c r="C50" s="134" t="str">
        <f>IF(DAY(NovSun1)=1,IF(AND(YEAR(NovSun1+30)=CalendarYear,MONTH(NovSun1+30)=11),NovSun1+30,""),IF(AND(YEAR(NovSun1+37)=CalendarYear,MONTH(NovSun1+37)=11),NovSun1+37,""))</f>
        <v/>
      </c>
      <c r="D50" s="134" t="str">
        <f>IF(DAY(NovSun1)=1,IF(AND(YEAR(NovSun1+31)=CalendarYear,MONTH(NovSun1+31)=11),NovSun1+31,""),IF(AND(YEAR(NovSun1+38)=CalendarYear,MONTH(NovSun1+38)=11),NovSun1+38,""))</f>
        <v/>
      </c>
      <c r="E50" s="134" t="str">
        <f>IF(DAY(NovSun1)=1,IF(AND(YEAR(NovSun1+32)=CalendarYear,MONTH(NovSun1+32)=11),NovSun1+32,""),IF(AND(YEAR(NovSun1+39)=CalendarYear,MONTH(NovSun1+39)=11),NovSun1+39,""))</f>
        <v/>
      </c>
      <c r="F50" s="134" t="str">
        <f>IF(DAY(NovSun1)=1,IF(AND(YEAR(NovSun1+33)=CalendarYear,MONTH(NovSun1+33)=11),NovSun1+33,""),IF(AND(YEAR(NovSun1+40)=CalendarYear,MONTH(NovSun1+40)=11),NovSun1+40,""))</f>
        <v/>
      </c>
      <c r="G50" s="134" t="str">
        <f>IF(DAY(NovSun1)=1,IF(AND(YEAR(NovSun1+34)=CalendarYear,MONTH(NovSun1+34)=11),NovSun1+34,""),IF(AND(YEAR(NovSun1+41)=CalendarYear,MONTH(NovSun1+41)=11),NovSun1+41,""))</f>
        <v/>
      </c>
      <c r="H50" s="141" t="str">
        <f>IF(DAY(NovSun1)=1,IF(AND(YEAR(NovSun1+35)=CalendarYear,MONTH(NovSun1+35)=11),NovSun1+35,""),IF(AND(YEAR(NovSun1+42)=CalendarYear,MONTH(NovSun1+42)=11),NovSun1+42,""))</f>
        <v/>
      </c>
      <c r="I50" s="134" t="str">
        <f>IF(DAY(DecSun1)=1,IF(AND(YEAR(DecSun1+29)=CalendarYear,MONTH(DecSun1+29)=12),DecSun1+29,""),IF(AND(YEAR(DecSun1+36)=CalendarYear,MONTH(DecSun1+36)=12),DecSun1+36,""))</f>
        <v/>
      </c>
      <c r="J50" s="134" t="str">
        <f>IF(DAY(DecSun1)=1,IF(AND(YEAR(DecSun1+30)=CalendarYear,MONTH(DecSun1+30)=12),DecSun1+30,""),IF(AND(YEAR(DecSun1+37)=CalendarYear,MONTH(DecSun1+37)=12),DecSun1+37,""))</f>
        <v/>
      </c>
      <c r="K50" s="134" t="str">
        <f>IF(DAY(DecSun1)=1,IF(AND(YEAR(DecSun1+31)=CalendarYear,MONTH(DecSun1+31)=12),DecSun1+31,""),IF(AND(YEAR(DecSun1+38)=CalendarYear,MONTH(DecSun1+38)=12),DecSun1+38,""))</f>
        <v/>
      </c>
      <c r="L50" s="134" t="str">
        <f>IF(DAY(DecSun1)=1,IF(AND(YEAR(DecSun1+32)=CalendarYear,MONTH(DecSun1+32)=12),DecSun1+32,""),IF(AND(YEAR(DecSun1+39)=CalendarYear,MONTH(DecSun1+39)=12),DecSun1+39,""))</f>
        <v/>
      </c>
      <c r="M50" s="134" t="str">
        <f>IF(DAY(DecSun1)=1,IF(AND(YEAR(DecSun1+33)=CalendarYear,MONTH(DecSun1+33)=12),DecSun1+33,""),IF(AND(YEAR(DecSun1+40)=CalendarYear,MONTH(DecSun1+40)=12),DecSun1+40,""))</f>
        <v/>
      </c>
      <c r="N50" s="134" t="str">
        <f>IF(DAY(DecSun1)=1,IF(AND(YEAR(DecSun1+34)=CalendarYear,MONTH(DecSun1+34)=12),DecSun1+34,""),IF(AND(YEAR(DecSun1+41)=CalendarYear,MONTH(DecSun1+41)=12),DecSun1+41,""))</f>
        <v/>
      </c>
      <c r="O50" s="141" t="str">
        <f>IF(DAY(DecSun1)=1,IF(AND(YEAR(DecSun1+35)=CalendarYear,MONTH(DecSun1+35)=12),DecSun1+35,""),IF(AND(YEAR(DecSun1+42)=CalendarYear,MONTH(DecSun1+42)=12),DecSun1+42,""))</f>
        <v/>
      </c>
      <c r="S50" s="8"/>
    </row>
    <row r="51" spans="2:19" ht="15" customHeight="1" x14ac:dyDescent="0.2">
      <c r="I51" s="66"/>
      <c r="J51" s="66"/>
      <c r="K51" s="66"/>
      <c r="L51" s="66"/>
      <c r="M51" s="66"/>
      <c r="N51" s="66"/>
      <c r="O51" s="66"/>
      <c r="S51" s="8"/>
    </row>
    <row r="52" spans="2:19" ht="15" customHeight="1" x14ac:dyDescent="0.2">
      <c r="I52" s="66"/>
      <c r="J52" s="66"/>
      <c r="K52" s="66"/>
      <c r="L52" s="66"/>
      <c r="M52" s="66"/>
      <c r="N52" s="66"/>
      <c r="O52" s="66"/>
    </row>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S45:S49"/>
    <mergeCell ref="B1:E1"/>
    <mergeCell ref="F1:O1"/>
    <mergeCell ref="B2:H2"/>
    <mergeCell ref="B3:H3"/>
    <mergeCell ref="I3:O3"/>
    <mergeCell ref="B35:H35"/>
    <mergeCell ref="I35:O35"/>
    <mergeCell ref="B43:H43"/>
    <mergeCell ref="I43:O43"/>
    <mergeCell ref="B11:H11"/>
    <mergeCell ref="I11:O11"/>
    <mergeCell ref="B19:H19"/>
    <mergeCell ref="I19:O19"/>
    <mergeCell ref="B27:H27"/>
    <mergeCell ref="I27:O27"/>
  </mergeCells>
  <dataValidations count="1">
    <dataValidation allowBlank="1" showInputMessage="1" showErrorMessage="1" errorTitle="Invalid Year" error="Enter a year from 1900 to 9999, or use the scroll bar to find a year." sqref="B1" xr:uid="{DA894FBC-1CBF-465F-AD08-2D242E667F8F}"/>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3" r:id="rId4" name="Spinner">
              <controlPr defaultSize="0" print="0" autoPict="0" altText="Use the spinner button to change calendar year or enter year in cell C1">
                <anchor moveWithCells="1">
                  <from>
                    <xdr:col>1</xdr:col>
                    <xdr:colOff>0</xdr:colOff>
                    <xdr:row>0</xdr:row>
                    <xdr:rowOff>38100</xdr:rowOff>
                  </from>
                  <to>
                    <xdr:col>1</xdr:col>
                    <xdr:colOff>142875</xdr:colOff>
                    <xdr:row>1</xdr:row>
                    <xdr:rowOff>228600</xdr:rowOff>
                  </to>
                </anchor>
              </controlPr>
            </control>
          </mc:Choice>
        </mc:AlternateContent>
        <mc:AlternateContent xmlns:mc="http://schemas.openxmlformats.org/markup-compatibility/2006">
          <mc:Choice Requires="x14">
            <control shapeId="10244" r:id="rId5" name="Spinner 4">
              <controlPr defaultSize="0" print="0" autoPict="0" altText="Use the spinner button to change calendar year or enter year in cell C1">
                <anchor moveWithCells="1">
                  <from>
                    <xdr:col>1</xdr:col>
                    <xdr:colOff>0</xdr:colOff>
                    <xdr:row>0</xdr:row>
                    <xdr:rowOff>38100</xdr:rowOff>
                  </from>
                  <to>
                    <xdr:col>1</xdr:col>
                    <xdr:colOff>142875</xdr:colOff>
                    <xdr:row>1</xdr:row>
                    <xdr:rowOff>228600</xdr:rowOff>
                  </to>
                </anchor>
              </controlPr>
            </control>
          </mc:Choice>
        </mc:AlternateContent>
        <mc:AlternateContent xmlns:mc="http://schemas.openxmlformats.org/markup-compatibility/2006">
          <mc:Choice Requires="x14">
            <control shapeId="10246" r:id="rId6" name="Spinner 6">
              <controlPr defaultSize="0" print="0" autoPict="0" altText="Use the spinner button to change calendar year or enter year in cell C1">
                <anchor moveWithCells="1">
                  <from>
                    <xdr:col>1</xdr:col>
                    <xdr:colOff>0</xdr:colOff>
                    <xdr:row>0</xdr:row>
                    <xdr:rowOff>38100</xdr:rowOff>
                  </from>
                  <to>
                    <xdr:col>1</xdr:col>
                    <xdr:colOff>142875</xdr:colOff>
                    <xdr:row>1</xdr:row>
                    <xdr:rowOff>228600</xdr:rowOff>
                  </to>
                </anchor>
              </controlPr>
            </control>
          </mc:Choice>
        </mc:AlternateContent>
      </controls>
    </mc:Choice>
  </mc:AlternateContent>
  <tableParts count="12">
    <tablePart r:id="rId7"/>
    <tablePart r:id="rId8"/>
    <tablePart r:id="rId9"/>
    <tablePart r:id="rId10"/>
    <tablePart r:id="rId11"/>
    <tablePart r:id="rId12"/>
    <tablePart r:id="rId13"/>
    <tablePart r:id="rId14"/>
    <tablePart r:id="rId15"/>
    <tablePart r:id="rId16"/>
    <tablePart r:id="rId17"/>
    <tablePart r:id="rId1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97E0C-93C4-469A-B03C-D5A8A53C1534}">
  <dimension ref="A1:AL63"/>
  <sheetViews>
    <sheetView workbookViewId="0">
      <selection activeCell="L49" activeCellId="23" sqref="L14:M14 L16:M16 E21:F21 E23:F23 L21:M21 L23 K23 L25 M25 E31:F31 E33:F33 L30:M30 L32:M32 E38:F38 E40:F40 L38:M38 L40:M40 E45:F45 E47:F47 E49 M45 L47 M47 L49:M49"/>
    </sheetView>
  </sheetViews>
  <sheetFormatPr defaultColWidth="9.5" defaultRowHeight="11.25" x14ac:dyDescent="0.2"/>
  <cols>
    <col min="1" max="1" width="1.5" style="25" customWidth="1"/>
    <col min="2" max="15" width="5.83203125" style="1" customWidth="1"/>
    <col min="16" max="16" width="1.1640625" style="1" customWidth="1"/>
    <col min="17" max="17" width="2.5" style="66" customWidth="1"/>
    <col min="18" max="18" width="33.1640625" customWidth="1"/>
    <col min="19" max="19" width="60" style="1" customWidth="1"/>
    <col min="20" max="20" width="49.1640625" style="1" customWidth="1"/>
    <col min="21" max="39" width="9.33203125" style="1" customWidth="1"/>
    <col min="40" max="16384" width="9.5" style="1"/>
  </cols>
  <sheetData>
    <row r="1" spans="1:38" ht="30" customHeight="1" x14ac:dyDescent="0.2">
      <c r="A1" s="88" t="s">
        <v>6</v>
      </c>
      <c r="B1" s="195">
        <v>2022</v>
      </c>
      <c r="C1" s="195"/>
      <c r="D1" s="195"/>
      <c r="E1" s="195"/>
      <c r="F1" s="175" t="s">
        <v>50</v>
      </c>
      <c r="G1" s="176"/>
      <c r="H1" s="176"/>
      <c r="I1" s="176"/>
      <c r="J1" s="176"/>
      <c r="K1" s="176"/>
      <c r="L1" s="176"/>
      <c r="M1" s="176"/>
      <c r="N1" s="176"/>
      <c r="O1" s="176"/>
      <c r="P1" s="89"/>
      <c r="Q1" s="89"/>
      <c r="R1" s="94" t="s">
        <v>43</v>
      </c>
      <c r="S1" s="69"/>
      <c r="T1"/>
      <c r="U1"/>
      <c r="V1"/>
      <c r="W1"/>
    </row>
    <row r="2" spans="1:38" ht="15" customHeight="1" x14ac:dyDescent="0.2">
      <c r="A2" s="24" t="s">
        <v>7</v>
      </c>
      <c r="B2" s="169"/>
      <c r="C2" s="169"/>
      <c r="D2" s="169"/>
      <c r="E2" s="169"/>
      <c r="F2" s="169"/>
      <c r="G2" s="169"/>
      <c r="H2" s="169"/>
      <c r="I2" s="2"/>
      <c r="J2" s="2"/>
      <c r="K2" s="2"/>
      <c r="L2" s="2"/>
      <c r="M2" s="2"/>
      <c r="N2" s="2"/>
      <c r="O2" s="2"/>
      <c r="P2" s="89"/>
    </row>
    <row r="3" spans="1:38" ht="15" customHeight="1" x14ac:dyDescent="0.3">
      <c r="A3" s="25" t="s">
        <v>8</v>
      </c>
      <c r="B3" s="180" t="s">
        <v>26</v>
      </c>
      <c r="C3" s="181"/>
      <c r="D3" s="181"/>
      <c r="E3" s="181"/>
      <c r="F3" s="181"/>
      <c r="G3" s="181"/>
      <c r="H3" s="182"/>
      <c r="I3" s="189" t="s">
        <v>27</v>
      </c>
      <c r="J3" s="190"/>
      <c r="K3" s="190"/>
      <c r="L3" s="190"/>
      <c r="M3" s="190"/>
      <c r="N3" s="190"/>
      <c r="O3" s="191"/>
      <c r="P3" s="90"/>
      <c r="Q3" s="2"/>
      <c r="R3" s="79"/>
      <c r="S3" s="68"/>
      <c r="T3" s="2"/>
      <c r="U3" s="2"/>
      <c r="V3" s="2"/>
      <c r="W3" s="2"/>
      <c r="X3" s="2"/>
      <c r="Y3" s="2"/>
      <c r="Z3" s="2"/>
      <c r="AA3" s="2"/>
      <c r="AB3" s="2"/>
      <c r="AC3" s="2"/>
      <c r="AD3" s="2"/>
      <c r="AE3" s="2"/>
      <c r="AF3" s="2"/>
      <c r="AG3" s="2"/>
      <c r="AH3" s="2"/>
      <c r="AI3" s="2"/>
      <c r="AJ3" s="2"/>
      <c r="AK3" s="2"/>
      <c r="AL3" s="2"/>
    </row>
    <row r="4" spans="1:38" ht="15" customHeight="1" x14ac:dyDescent="0.3">
      <c r="A4" s="24" t="s">
        <v>17</v>
      </c>
      <c r="B4" s="70" t="s">
        <v>0</v>
      </c>
      <c r="C4" s="17" t="s">
        <v>51</v>
      </c>
      <c r="D4" s="17" t="s">
        <v>52</v>
      </c>
      <c r="E4" s="17" t="s">
        <v>53</v>
      </c>
      <c r="F4" s="17" t="s">
        <v>54</v>
      </c>
      <c r="G4" s="17" t="s">
        <v>55</v>
      </c>
      <c r="H4" s="34" t="s">
        <v>56</v>
      </c>
      <c r="I4" s="70" t="s">
        <v>0</v>
      </c>
      <c r="J4" s="17" t="s">
        <v>51</v>
      </c>
      <c r="K4" s="17" t="s">
        <v>52</v>
      </c>
      <c r="L4" s="17" t="s">
        <v>53</v>
      </c>
      <c r="M4" s="17" t="s">
        <v>54</v>
      </c>
      <c r="N4" s="17" t="s">
        <v>55</v>
      </c>
      <c r="O4" s="34" t="s">
        <v>56</v>
      </c>
      <c r="P4" s="89"/>
      <c r="R4" s="80" t="s">
        <v>38</v>
      </c>
      <c r="S4" s="65"/>
      <c r="V4" s="2"/>
      <c r="AD4" s="2"/>
      <c r="AL4" s="2"/>
    </row>
    <row r="5" spans="1:38" ht="15" customHeight="1" x14ac:dyDescent="0.3">
      <c r="A5" s="24"/>
      <c r="B5" s="152" t="str">
        <f>IF(DAY(JanSun1)=1,"",IF(AND(YEAR(JanSun1+1)=CalendarYear,MONTH(JanSun1+1)=1),JanSun1+1,""))</f>
        <v/>
      </c>
      <c r="C5" s="149"/>
      <c r="D5" s="149" t="str">
        <f>IF(DAY(JanSun1)=1,"",IF(AND(YEAR(JanSun1+3)=CalendarYear,MONTH(JanSun1+3)=1),JanSun1+3,""))</f>
        <v/>
      </c>
      <c r="E5" s="27" t="str">
        <f>IF(DAY(JanSun1)=1,"",IF(AND(YEAR(JanSun1+4)=CalendarYear,MONTH(JanSun1+4)=1),JanSun1+4,""))</f>
        <v/>
      </c>
      <c r="F5" s="149" t="str">
        <f>IF(DAY(JanSun1)=1,"",IF(AND(YEAR(JanSun1+5)=CalendarYear,MONTH(JanSun1+5)=1),JanSun1+5,""))</f>
        <v/>
      </c>
      <c r="G5" s="27" t="str">
        <f>IF(DAY(JanSun1)=1,"",IF(AND(YEAR(JanSun1+6)=CalendarYear,MONTH(JanSun1+6)=1),JanSun1+6,""))</f>
        <v/>
      </c>
      <c r="H5" s="50">
        <f>IF(DAY(JanSun1)=1,IF(AND(YEAR(JanSun1)=CalendarYear,MONTH(JanSun1)=1),JanSun1,""),IF(AND(YEAR(JanSun1+7)=CalendarYear,MONTH(JanSun1+7)=1),JanSun1+7,""))</f>
        <v>44562</v>
      </c>
      <c r="I5" s="71" t="str">
        <f>IF(DAY(FebSun1)=1,"",IF(AND(YEAR(FebSun1+1)=CalendarYear,MONTH(FebSun1+1)=2),FebSun1+1,""))</f>
        <v/>
      </c>
      <c r="J5" s="149" t="str">
        <f>IF(DAY(FebSun1)=1,"",IF(AND(YEAR(FebSun1+2)=CalendarYear,MONTH(FebSun1+2)=2),FebSun1+2,""))</f>
        <v/>
      </c>
      <c r="K5" s="149">
        <f>IF(DAY(FebSun1)=1,"",IF(AND(YEAR(FebSun1+3)=CalendarYear,MONTH(FebSun1+3)=2),FebSun1+3,""))</f>
        <v>44593</v>
      </c>
      <c r="L5" s="151">
        <f>IF(DAY(FebSun1)=1,"",IF(AND(YEAR(FebSun1+4)=CalendarYear,MONTH(FebSun1+4)=2),FebSun1+4,""))</f>
        <v>44594</v>
      </c>
      <c r="M5" s="151">
        <f>IF(DAY(FebSun1)=1,"",IF(AND(YEAR(FebSun1+5)=CalendarYear,MONTH(FebSun1+5)=2),FebSun1+5,""))</f>
        <v>44595</v>
      </c>
      <c r="N5" s="149">
        <f>IF(DAY(FebSun1)=1,"",IF(AND(YEAR(FebSun1+6)=CalendarYear,MONTH(FebSun1+6)=2),FebSun1+6,""))</f>
        <v>44596</v>
      </c>
      <c r="O5" s="138">
        <f>IF(DAY(FebSun1)=1,IF(AND(YEAR(FebSun1)=CalendarYear,MONTH(FebSun1)=2),FebSun1,""),IF(AND(YEAR(FebSun1+7)=CalendarYear,MONTH(FebSun1+7)=2),FebSun1+7,""))</f>
        <v>44597</v>
      </c>
      <c r="P5" s="89"/>
      <c r="R5" s="80" t="s">
        <v>43</v>
      </c>
      <c r="S5" s="65"/>
      <c r="V5" s="2"/>
      <c r="AD5" s="2"/>
      <c r="AL5" s="2"/>
    </row>
    <row r="6" spans="1:38" ht="15" customHeight="1" x14ac:dyDescent="0.25">
      <c r="A6" s="24"/>
      <c r="B6" s="71">
        <f>IF(DAY(JanSun1)=1,IF(AND(YEAR(JanSun1+1)=CalendarYear,MONTH(JanSun1+1)=1),JanSun1+1,""),IF(AND(YEAR(JanSun1+8)=CalendarYear,MONTH(JanSun1+8)=1),JanSun1+8,""))</f>
        <v>44563</v>
      </c>
      <c r="C6" s="149">
        <f>IF(DAY(JanSun1)=1,IF(AND(YEAR(JanSun1+2)=CalendarYear,MONTH(JanSun1+2)=1),JanSun1+2,""),IF(AND(YEAR(JanSun1+9)=CalendarYear,MONTH(JanSun1+9)=1),JanSun1+9,""))</f>
        <v>44564</v>
      </c>
      <c r="D6" s="149">
        <f>IF(DAY(JanSun1)=1,IF(AND(YEAR(JanSun1+3)=CalendarYear,MONTH(JanSun1+3)=1),JanSun1+3,""),IF(AND(YEAR(JanSun1+10)=CalendarYear,MONTH(JanSun1+10)=1),JanSun1+10,""))</f>
        <v>44565</v>
      </c>
      <c r="E6" s="151">
        <f>IF(DAY(JanSun1)=1,IF(AND(YEAR(JanSun1+4)=CalendarYear,MONTH(JanSun1+4)=1),JanSun1+4,""),IF(AND(YEAR(JanSun1+11)=CalendarYear,MONTH(JanSun1+11)=1),JanSun1+11,""))</f>
        <v>44566</v>
      </c>
      <c r="F6" s="151">
        <f>IF(DAY(JanSun1)=1,IF(AND(YEAR(JanSun1+5)=CalendarYear,MONTH(JanSun1+5)=1),JanSun1+5,""),IF(AND(YEAR(JanSun1+12)=CalendarYear,MONTH(JanSun1+12)=1),JanSun1+12,""))</f>
        <v>44567</v>
      </c>
      <c r="G6" s="149">
        <f>IF(DAY(JanSun1)=1,IF(AND(YEAR(JanSun1+6)=CalendarYear,MONTH(JanSun1+6)=1),JanSun1+6,""),IF(AND(YEAR(JanSun1+13)=CalendarYear,MONTH(JanSun1+13)=1),JanSun1+13,""))</f>
        <v>44568</v>
      </c>
      <c r="H6" s="138">
        <f>IF(DAY(JanSun1)=1,IF(AND(YEAR(JanSun1+7)=CalendarYear,MONTH(JanSun1+7)=1),JanSun1+7,""),IF(AND(YEAR(JanSun1+14)=CalendarYear,MONTH(JanSun1+14)=1),JanSun1+14,""))</f>
        <v>44569</v>
      </c>
      <c r="I6" s="71">
        <f>IF(DAY(FebSun1)=1,IF(AND(YEAR(FebSun1+1)=CalendarYear,MONTH(FebSun1+1)=2),FebSun1+1,""),IF(AND(YEAR(FebSun1+8)=CalendarYear,MONTH(FebSun1+8)=2),FebSun1+8,""))</f>
        <v>44598</v>
      </c>
      <c r="J6" s="149">
        <f>IF(DAY(FebSun1)=1,IF(AND(YEAR(FebSun1+2)=CalendarYear,MONTH(FebSun1+2)=2),FebSun1+2,""),IF(AND(YEAR(FebSun1+9)=CalendarYear,MONTH(FebSun1+9)=2),FebSun1+9,""))</f>
        <v>44599</v>
      </c>
      <c r="K6" s="149">
        <f>IF(DAY(FebSun1)=1,IF(AND(YEAR(FebSun1+3)=CalendarYear,MONTH(FebSun1+3)=2),FebSun1+3,""),IF(AND(YEAR(FebSun1+10)=CalendarYear,MONTH(FebSun1+10)=2),FebSun1+10,""))</f>
        <v>44600</v>
      </c>
      <c r="L6" s="149">
        <f>IF(DAY(FebSun1)=1,IF(AND(YEAR(FebSun1+4)=CalendarYear,MONTH(FebSun1+4)=2),FebSun1+4,""),IF(AND(YEAR(FebSun1+11)=CalendarYear,MONTH(FebSun1+11)=2),FebSun1+11,""))</f>
        <v>44601</v>
      </c>
      <c r="M6" s="149">
        <f>IF(DAY(FebSun1)=1,IF(AND(YEAR(FebSun1+5)=CalendarYear,MONTH(FebSun1+5)=2),FebSun1+5,""),IF(AND(YEAR(FebSun1+12)=CalendarYear,MONTH(FebSun1+12)=2),FebSun1+12,""))</f>
        <v>44602</v>
      </c>
      <c r="N6" s="149">
        <f>IF(DAY(FebSun1)=1,IF(AND(YEAR(FebSun1+6)=CalendarYear,MONTH(FebSun1+6)=2),FebSun1+6,""),IF(AND(YEAR(FebSun1+13)=CalendarYear,MONTH(FebSun1+13)=2),FebSun1+13,""))</f>
        <v>44603</v>
      </c>
      <c r="O6" s="138">
        <f>IF(DAY(FebSun1)=1,IF(AND(YEAR(FebSun1+7)=CalendarYear,MONTH(FebSun1+7)=2),FebSun1+7,""),IF(AND(YEAR(FebSun1+14)=CalendarYear,MONTH(FebSun1+14)=2),FebSun1+14,""))</f>
        <v>44604</v>
      </c>
      <c r="P6" s="89"/>
      <c r="R6" s="62"/>
      <c r="S6" s="65"/>
      <c r="AD6" s="2"/>
      <c r="AL6" s="2"/>
    </row>
    <row r="7" spans="1:38" ht="15" customHeight="1" x14ac:dyDescent="0.25">
      <c r="B7" s="71">
        <f>IF(DAY(JanSun1)=1,IF(AND(YEAR(JanSun1+8)=CalendarYear,MONTH(JanSun1+8)=1),JanSun1+8,""),IF(AND(YEAR(JanSun1+15)=CalendarYear,MONTH(JanSun1+15)=1),JanSun1+15,""))</f>
        <v>44570</v>
      </c>
      <c r="C7" s="149">
        <f>IF(DAY(JanSun1)=1,IF(AND(YEAR(JanSun1+9)=CalendarYear,MONTH(JanSun1+9)=1),JanSun1+9,""),IF(AND(YEAR(JanSun1+16)=CalendarYear,MONTH(JanSun1+16)=1),JanSun1+16,""))</f>
        <v>44571</v>
      </c>
      <c r="D7" s="149">
        <f>IF(DAY(JanSun1)=1,IF(AND(YEAR(JanSun1+10)=CalendarYear,MONTH(JanSun1+10)=1),JanSun1+10,""),IF(AND(YEAR(JanSun1+17)=CalendarYear,MONTH(JanSun1+17)=1),JanSun1+17,""))</f>
        <v>44572</v>
      </c>
      <c r="E7" s="149">
        <f>IF(DAY(JanSun1)=1,IF(AND(YEAR(JanSun1+11)=CalendarYear,MONTH(JanSun1+11)=1),JanSun1+11,""),IF(AND(YEAR(JanSun1+18)=CalendarYear,MONTH(JanSun1+18)=1),JanSun1+18,""))</f>
        <v>44573</v>
      </c>
      <c r="F7" s="149">
        <f>IF(DAY(JanSun1)=1,IF(AND(YEAR(JanSun1+12)=CalendarYear,MONTH(JanSun1+12)=1),JanSun1+12,""),IF(AND(YEAR(JanSun1+19)=CalendarYear,MONTH(JanSun1+19)=1),JanSun1+19,""))</f>
        <v>44574</v>
      </c>
      <c r="G7" s="149">
        <f>IF(DAY(JanSun1)=1,IF(AND(YEAR(JanSun1+13)=CalendarYear,MONTH(JanSun1+13)=1),JanSun1+13,""),IF(AND(YEAR(JanSun1+20)=CalendarYear,MONTH(JanSun1+20)=1),JanSun1+20,""))</f>
        <v>44575</v>
      </c>
      <c r="H7" s="138">
        <f>IF(DAY(JanSun1)=1,IF(AND(YEAR(JanSun1+14)=CalendarYear,MONTH(JanSun1+14)=1),JanSun1+14,""),IF(AND(YEAR(JanSun1+21)=CalendarYear,MONTH(JanSun1+21)=1),JanSun1+21,""))</f>
        <v>44576</v>
      </c>
      <c r="I7" s="71">
        <f>IF(DAY(FebSun1)=1,IF(AND(YEAR(FebSun1+8)=CalendarYear,MONTH(FebSun1+8)=2),FebSun1+8,""),IF(AND(YEAR(FebSun1+15)=CalendarYear,MONTH(FebSun1+15)=2),FebSun1+15,""))</f>
        <v>44605</v>
      </c>
      <c r="J7" s="149">
        <f>IF(DAY(FebSun1)=1,IF(AND(YEAR(FebSun1+9)=CalendarYear,MONTH(FebSun1+9)=2),FebSun1+9,""),IF(AND(YEAR(FebSun1+16)=CalendarYear,MONTH(FebSun1+16)=2),FebSun1+16,""))</f>
        <v>44606</v>
      </c>
      <c r="K7" s="149">
        <f>IF(DAY(FebSun1)=1,IF(AND(YEAR(FebSun1+10)=CalendarYear,MONTH(FebSun1+10)=2),FebSun1+10,""),IF(AND(YEAR(FebSun1+17)=CalendarYear,MONTH(FebSun1+17)=2),FebSun1+17,""))</f>
        <v>44607</v>
      </c>
      <c r="L7" s="151">
        <f>IF(DAY(FebSun1)=1,IF(AND(YEAR(FebSun1+11)=CalendarYear,MONTH(FebSun1+11)=2),FebSun1+11,""),IF(AND(YEAR(FebSun1+18)=CalendarYear,MONTH(FebSun1+18)=2),FebSun1+18,""))</f>
        <v>44608</v>
      </c>
      <c r="M7" s="151">
        <f>IF(DAY(FebSun1)=1,IF(AND(YEAR(FebSun1+12)=CalendarYear,MONTH(FebSun1+12)=2),FebSun1+12,""),IF(AND(YEAR(FebSun1+19)=CalendarYear,MONTH(FebSun1+19)=2),FebSun1+19,""))</f>
        <v>44609</v>
      </c>
      <c r="N7" s="149">
        <f>IF(DAY(FebSun1)=1,IF(AND(YEAR(FebSun1+13)=CalendarYear,MONTH(FebSun1+13)=2),FebSun1+13,""),IF(AND(YEAR(FebSun1+20)=CalendarYear,MONTH(FebSun1+20)=2),FebSun1+20,""))</f>
        <v>44610</v>
      </c>
      <c r="O7" s="138">
        <f>IF(DAY(FebSun1)=1,IF(AND(YEAR(FebSun1+14)=CalendarYear,MONTH(FebSun1+14)=2),FebSun1+14,""),IF(AND(YEAR(FebSun1+21)=CalendarYear,MONTH(FebSun1+21)=2),FebSun1+21,""))</f>
        <v>44611</v>
      </c>
      <c r="P7" s="89"/>
      <c r="S7" s="65"/>
      <c r="V7" s="2"/>
      <c r="AD7" s="2"/>
      <c r="AL7" s="2"/>
    </row>
    <row r="8" spans="1:38" ht="15" customHeight="1" x14ac:dyDescent="0.25">
      <c r="B8" s="71">
        <f>IF(DAY(JanSun1)=1,IF(AND(YEAR(JanSun1+15)=CalendarYear,MONTH(JanSun1+15)=1),JanSun1+15,""),IF(AND(YEAR(JanSun1+22)=CalendarYear,MONTH(JanSun1+22)=1),JanSun1+22,""))</f>
        <v>44577</v>
      </c>
      <c r="C8" s="149">
        <f>IF(DAY(JanSun1)=1,IF(AND(YEAR(JanSun1+16)=CalendarYear,MONTH(JanSun1+16)=1),JanSun1+16,""),IF(AND(YEAR(JanSun1+23)=CalendarYear,MONTH(JanSun1+23)=1),JanSun1+23,""))</f>
        <v>44578</v>
      </c>
      <c r="D8" s="149">
        <f>IF(DAY(JanSun1)=1,IF(AND(YEAR(JanSun1+17)=CalendarYear,MONTH(JanSun1+17)=1),JanSun1+17,""),IF(AND(YEAR(JanSun1+24)=CalendarYear,MONTH(JanSun1+24)=1),JanSun1+24,""))</f>
        <v>44579</v>
      </c>
      <c r="E8" s="151">
        <f>IF(DAY(JanSun1)=1,IF(AND(YEAR(JanSun1+18)=CalendarYear,MONTH(JanSun1+18)=1),JanSun1+18,""),IF(AND(YEAR(JanSun1+25)=CalendarYear,MONTH(JanSun1+25)=1),JanSun1+25,""))</f>
        <v>44580</v>
      </c>
      <c r="F8" s="151">
        <f>IF(DAY(JanSun1)=1,IF(AND(YEAR(JanSun1+19)=CalendarYear,MONTH(JanSun1+19)=1),JanSun1+19,""),IF(AND(YEAR(JanSun1+26)=CalendarYear,MONTH(JanSun1+26)=1),JanSun1+26,""))</f>
        <v>44581</v>
      </c>
      <c r="G8" s="149">
        <f>IF(DAY(JanSun1)=1,IF(AND(YEAR(JanSun1+20)=CalendarYear,MONTH(JanSun1+20)=1),JanSun1+20,""),IF(AND(YEAR(JanSun1+27)=CalendarYear,MONTH(JanSun1+27)=1),JanSun1+27,""))</f>
        <v>44582</v>
      </c>
      <c r="H8" s="138">
        <f>IF(DAY(JanSun1)=1,IF(AND(YEAR(JanSun1+21)=CalendarYear,MONTH(JanSun1+21)=1),JanSun1+21,""),IF(AND(YEAR(JanSun1+28)=CalendarYear,MONTH(JanSun1+28)=1),JanSun1+28,""))</f>
        <v>44583</v>
      </c>
      <c r="I8" s="71">
        <f>IF(DAY(FebSun1)=1,IF(AND(YEAR(FebSun1+15)=CalendarYear,MONTH(FebSun1+15)=2),FebSun1+15,""),IF(AND(YEAR(FebSun1+22)=CalendarYear,MONTH(FebSun1+22)=2),FebSun1+22,""))</f>
        <v>44612</v>
      </c>
      <c r="J8" s="149">
        <f>IF(DAY(FebSun1)=1,IF(AND(YEAR(FebSun1+16)=CalendarYear,MONTH(FebSun1+16)=2),FebSun1+16,""),IF(AND(YEAR(FebSun1+23)=CalendarYear,MONTH(FebSun1+23)=2),FebSun1+23,""))</f>
        <v>44613</v>
      </c>
      <c r="K8" s="149">
        <f>IF(DAY(FebSun1)=1,IF(AND(YEAR(FebSun1+17)=CalendarYear,MONTH(FebSun1+17)=2),FebSun1+17,""),IF(AND(YEAR(FebSun1+24)=CalendarYear,MONTH(FebSun1+24)=2),FebSun1+24,""))</f>
        <v>44614</v>
      </c>
      <c r="L8" s="149">
        <f>IF(DAY(FebSun1)=1,IF(AND(YEAR(FebSun1+18)=CalendarYear,MONTH(FebSun1+18)=2),FebSun1+18,""),IF(AND(YEAR(FebSun1+25)=CalendarYear,MONTH(FebSun1+25)=2),FebSun1+25,""))</f>
        <v>44615</v>
      </c>
      <c r="M8" s="149">
        <f>IF(DAY(FebSun1)=1,IF(AND(YEAR(FebSun1+19)=CalendarYear,MONTH(FebSun1+19)=2),FebSun1+19,""),IF(AND(YEAR(FebSun1+26)=CalendarYear,MONTH(FebSun1+26)=2),FebSun1+26,""))</f>
        <v>44616</v>
      </c>
      <c r="N8" s="149">
        <f>IF(DAY(FebSun1)=1,IF(AND(YEAR(FebSun1+20)=CalendarYear,MONTH(FebSun1+20)=2),FebSun1+20,""),IF(AND(YEAR(FebSun1+27)=CalendarYear,MONTH(FebSun1+27)=2),FebSun1+27,""))</f>
        <v>44617</v>
      </c>
      <c r="O8" s="138">
        <f>IF(DAY(FebSun1)=1,IF(AND(YEAR(FebSun1+21)=CalendarYear,MONTH(FebSun1+21)=2),FebSun1+21,""),IF(AND(YEAR(FebSun1+28)=CalendarYear,MONTH(FebSun1+28)=2),FebSun1+28,""))</f>
        <v>44618</v>
      </c>
      <c r="P8" s="89"/>
      <c r="R8" s="65"/>
      <c r="S8" s="65"/>
      <c r="V8" s="2"/>
      <c r="AD8" s="2"/>
      <c r="AL8" s="2"/>
    </row>
    <row r="9" spans="1:38" ht="15" customHeight="1" x14ac:dyDescent="0.25">
      <c r="B9" s="71">
        <f>IF(DAY(JanSun1)=1,IF(AND(YEAR(JanSun1+22)=CalendarYear,MONTH(JanSun1+22)=1),JanSun1+22,""),IF(AND(YEAR(JanSun1+29)=CalendarYear,MONTH(JanSun1+29)=1),JanSun1+29,""))</f>
        <v>44584</v>
      </c>
      <c r="C9" s="149">
        <f>IF(DAY(JanSun1)=1,IF(AND(YEAR(JanSun1+23)=CalendarYear,MONTH(JanSun1+23)=1),JanSun1+23,""),IF(AND(YEAR(JanSun1+30)=CalendarYear,MONTH(JanSun1+30)=1),JanSun1+30,""))</f>
        <v>44585</v>
      </c>
      <c r="D9" s="149">
        <f>IF(DAY(JanSun1)=1,IF(AND(YEAR(JanSun1+24)=CalendarYear,MONTH(JanSun1+24)=1),JanSun1+24,""),IF(AND(YEAR(JanSun1+31)=CalendarYear,MONTH(JanSun1+31)=1),JanSun1+31,""))</f>
        <v>44586</v>
      </c>
      <c r="E9" s="149">
        <f>IF(DAY(JanSun1)=1,IF(AND(YEAR(JanSun1+25)=CalendarYear,MONTH(JanSun1+25)=1),JanSun1+25,""),IF(AND(YEAR(JanSun1+32)=CalendarYear,MONTH(JanSun1+32)=1),JanSun1+32,""))</f>
        <v>44587</v>
      </c>
      <c r="F9" s="149">
        <f>IF(DAY(JanSun1)=1,IF(AND(YEAR(JanSun1+26)=CalendarYear,MONTH(JanSun1+26)=1),JanSun1+26,""),IF(AND(YEAR(JanSun1+33)=CalendarYear,MONTH(JanSun1+33)=1),JanSun1+33,""))</f>
        <v>44588</v>
      </c>
      <c r="G9" s="149">
        <f>IF(DAY(JanSun1)=1,IF(AND(YEAR(JanSun1+27)=CalendarYear,MONTH(JanSun1+27)=1),JanSun1+27,""),IF(AND(YEAR(JanSun1+34)=CalendarYear,MONTH(JanSun1+34)=1),JanSun1+34,""))</f>
        <v>44589</v>
      </c>
      <c r="H9" s="138">
        <f>IF(DAY(JanSun1)=1,IF(AND(YEAR(JanSun1+28)=CalendarYear,MONTH(JanSun1+28)=1),JanSun1+28,""),IF(AND(YEAR(JanSun1+35)=CalendarYear,MONTH(JanSun1+35)=1),JanSun1+35,""))</f>
        <v>44590</v>
      </c>
      <c r="I9" s="71">
        <f>IF(DAY(FebSun1)=1,IF(AND(YEAR(FebSun1+22)=CalendarYear,MONTH(FebSun1+22)=2),FebSun1+22,""),IF(AND(YEAR(FebSun1+29)=CalendarYear,MONTH(FebSun1+29)=2),FebSun1+29,""))</f>
        <v>44619</v>
      </c>
      <c r="J9" s="149">
        <f>IF(DAY(FebSun1)=1,IF(AND(YEAR(FebSun1+23)=CalendarYear,MONTH(FebSun1+23)=2),FebSun1+23,""),IF(AND(YEAR(FebSun1+30)=CalendarYear,MONTH(FebSun1+30)=2),FebSun1+30,""))</f>
        <v>44620</v>
      </c>
      <c r="K9" s="149" t="str">
        <f>IF(DAY(FebSun1)=1,IF(AND(YEAR(FebSun1+24)=CalendarYear,MONTH(FebSun1+24)=2),FebSun1+24,""),IF(AND(YEAR(FebSun1+31)=CalendarYear,MONTH(FebSun1+31)=2),FebSun1+31,""))</f>
        <v/>
      </c>
      <c r="L9" s="149" t="str">
        <f>IF(DAY(FebSun1)=1,IF(AND(YEAR(FebSun1+25)=CalendarYear,MONTH(FebSun1+25)=2),FebSun1+25,""),IF(AND(YEAR(FebSun1+32)=CalendarYear,MONTH(FebSun1+32)=2),FebSun1+32,""))</f>
        <v/>
      </c>
      <c r="M9" s="149" t="str">
        <f>IF(DAY(FebSun1)=1,IF(AND(YEAR(FebSun1+26)=CalendarYear,MONTH(FebSun1+26)=2),FebSun1+26,""),IF(AND(YEAR(FebSun1+33)=CalendarYear,MONTH(FebSun1+33)=2),FebSun1+33,""))</f>
        <v/>
      </c>
      <c r="N9" s="149" t="str">
        <f>IF(DAY(FebSun1)=1,IF(AND(YEAR(FebSun1+27)=CalendarYear,MONTH(FebSun1+27)=2),FebSun1+27,""),IF(AND(YEAR(FebSun1+34)=CalendarYear,MONTH(FebSun1+34)=2),FebSun1+34,""))</f>
        <v/>
      </c>
      <c r="O9" s="138" t="str">
        <f>IF(DAY(FebSun1)=1,IF(AND(YEAR(FebSun1+28)=CalendarYear,MONTH(FebSun1+28)=2),FebSun1+28,""),IF(AND(YEAR(FebSun1+35)=CalendarYear,MONTH(FebSun1+35)=2),FebSun1+35,""))</f>
        <v/>
      </c>
      <c r="P9" s="89"/>
      <c r="R9" s="78"/>
      <c r="S9" s="67"/>
      <c r="V9" s="2"/>
      <c r="AD9" s="2"/>
      <c r="AL9" s="2"/>
    </row>
    <row r="10" spans="1:38" ht="15" customHeight="1" x14ac:dyDescent="0.3">
      <c r="A10" s="24" t="s">
        <v>9</v>
      </c>
      <c r="B10" s="42">
        <v>30</v>
      </c>
      <c r="C10" s="37">
        <v>31</v>
      </c>
      <c r="D10" s="37"/>
      <c r="E10" s="37"/>
      <c r="F10" s="37"/>
      <c r="G10" s="37"/>
      <c r="H10" s="38"/>
      <c r="I10" s="72"/>
      <c r="J10" s="134"/>
      <c r="K10" s="134"/>
      <c r="L10" s="134"/>
      <c r="M10" s="134"/>
      <c r="N10" s="134"/>
      <c r="O10" s="141"/>
      <c r="P10" s="91"/>
      <c r="Q10" s="3"/>
      <c r="R10" s="74" t="s">
        <v>47</v>
      </c>
      <c r="T10" s="3"/>
      <c r="U10" s="3"/>
      <c r="V10" s="2"/>
      <c r="W10" s="3"/>
      <c r="X10" s="3"/>
      <c r="Y10" s="3"/>
      <c r="Z10" s="3"/>
      <c r="AA10" s="3"/>
      <c r="AB10" s="3"/>
      <c r="AC10" s="3"/>
      <c r="AD10" s="2"/>
      <c r="AE10" s="3"/>
      <c r="AF10" s="3"/>
      <c r="AG10" s="3"/>
      <c r="AH10" s="3"/>
      <c r="AI10" s="3"/>
      <c r="AJ10" s="3"/>
      <c r="AK10" s="3"/>
      <c r="AL10" s="2"/>
    </row>
    <row r="11" spans="1:38" ht="15" customHeight="1" x14ac:dyDescent="0.3">
      <c r="A11" s="24" t="s">
        <v>18</v>
      </c>
      <c r="B11" s="196" t="s">
        <v>28</v>
      </c>
      <c r="C11" s="197"/>
      <c r="D11" s="197"/>
      <c r="E11" s="197"/>
      <c r="F11" s="197"/>
      <c r="G11" s="197"/>
      <c r="H11" s="198"/>
      <c r="I11" s="196" t="s">
        <v>29</v>
      </c>
      <c r="J11" s="197"/>
      <c r="K11" s="197"/>
      <c r="L11" s="197"/>
      <c r="M11" s="197"/>
      <c r="N11" s="197"/>
      <c r="O11" s="198"/>
      <c r="P11" s="89"/>
      <c r="R11" s="74" t="s">
        <v>48</v>
      </c>
      <c r="V11" s="2"/>
      <c r="AD11" s="2"/>
      <c r="AL11" s="2"/>
    </row>
    <row r="12" spans="1:38" ht="15" customHeight="1" x14ac:dyDescent="0.3">
      <c r="B12" s="70" t="s">
        <v>0</v>
      </c>
      <c r="C12" s="142" t="s">
        <v>51</v>
      </c>
      <c r="D12" s="142" t="s">
        <v>52</v>
      </c>
      <c r="E12" s="142" t="s">
        <v>53</v>
      </c>
      <c r="F12" s="142" t="s">
        <v>54</v>
      </c>
      <c r="G12" s="142" t="s">
        <v>55</v>
      </c>
      <c r="H12" s="34" t="s">
        <v>56</v>
      </c>
      <c r="I12" s="143" t="s">
        <v>0</v>
      </c>
      <c r="J12" s="142" t="s">
        <v>51</v>
      </c>
      <c r="K12" s="142" t="s">
        <v>52</v>
      </c>
      <c r="L12" s="142" t="s">
        <v>53</v>
      </c>
      <c r="M12" s="142" t="s">
        <v>54</v>
      </c>
      <c r="N12" s="142" t="s">
        <v>55</v>
      </c>
      <c r="O12" s="34" t="s">
        <v>56</v>
      </c>
      <c r="P12" s="89"/>
      <c r="R12" s="74" t="s">
        <v>62</v>
      </c>
      <c r="V12" s="2"/>
      <c r="AD12" s="2"/>
      <c r="AL12" s="2"/>
    </row>
    <row r="13" spans="1:38" ht="15" customHeight="1" x14ac:dyDescent="0.3">
      <c r="A13" s="24"/>
      <c r="B13" s="71" t="str">
        <f>IF(DAY(MarSun1)=1,"",IF(AND(YEAR(MarSun1+1)=CalendarYear,MONTH(MarSun1+1)=3),MarSun1+1,""))</f>
        <v/>
      </c>
      <c r="C13" s="133" t="str">
        <f>IF(DAY(MarSun1)=1,"",IF(AND(YEAR(MarSun1+2)=CalendarYear,MONTH(MarSun1+2)=3),MarSun1+2,""))</f>
        <v/>
      </c>
      <c r="D13" s="133">
        <f>IF(DAY(MarSun1)=1,"",IF(AND(YEAR(MarSun1+3)=CalendarYear,MONTH(MarSun1+3)=3),MarSun1+3,""))</f>
        <v>44621</v>
      </c>
      <c r="E13" s="121">
        <f>IF(DAY(MarSun1)=1,"",IF(AND(YEAR(MarSun1+4)=CalendarYear,MONTH(MarSun1+4)=3),MarSun1+4,""))</f>
        <v>44622</v>
      </c>
      <c r="F13" s="121">
        <f>IF(DAY(MarSun1)=1,"",IF(AND(YEAR(MarSun1+5)=CalendarYear,MONTH(MarSun1+5)=3),MarSun1+5,""))</f>
        <v>44623</v>
      </c>
      <c r="G13" s="133">
        <f>IF(DAY(MarSun1)=1,"",IF(AND(YEAR(MarSun1+6)=CalendarYear,MONTH(MarSun1+6)=3),MarSun1+6,""))</f>
        <v>44624</v>
      </c>
      <c r="H13" s="138">
        <f>IF(DAY(MarSun1)=1,IF(AND(YEAR(MarSun1)=CalendarYear,MONTH(MarSun1)=3),MarSun1,""),IF(AND(YEAR(MarSun1+7)=CalendarYear,MONTH(MarSun1+7)=3),MarSun1+7,""))</f>
        <v>44625</v>
      </c>
      <c r="I13" s="135" t="str">
        <f>IF(DAY(AprSun1)=1,"",IF(AND(YEAR(AprSun1+1)=CalendarYear,MONTH(AprSun1+1)=4),AprSun1+1,""))</f>
        <v/>
      </c>
      <c r="J13" s="133" t="str">
        <f>IF(DAY(AprSun1)=1,"",IF(AND(YEAR(AprSun1+2)=CalendarYear,MONTH(AprSun1+2)=4),AprSun1+2,""))</f>
        <v/>
      </c>
      <c r="K13" s="133" t="str">
        <f>IF(DAY(AprSun1)=1,"",IF(AND(YEAR(AprSun1+3)=CalendarYear,MONTH(AprSun1+3)=4),AprSun1+3,""))</f>
        <v/>
      </c>
      <c r="L13" s="133" t="str">
        <f>IF(DAY(AprSun1)=1,"",IF(AND(YEAR(AprSun1+4)=CalendarYear,MONTH(AprSun1+4)=4),AprSun1+4,""))</f>
        <v/>
      </c>
      <c r="M13" s="135" t="str">
        <f>IF(DAY(AprSun1)=1,"",IF(AND(YEAR(AprSun1+5)=CalendarYear,MONTH(AprSun1+5)=4),AprSun1+5,""))</f>
        <v/>
      </c>
      <c r="N13" s="139">
        <f>IF(DAY(AprSun1)=1,"",IF(AND(YEAR(AprSun1+6)=CalendarYear,MONTH(AprSun1+6)=4),AprSun1+6,""))</f>
        <v>44652</v>
      </c>
      <c r="O13" s="138">
        <f>IF(DAY(AprSun1)=1,IF(AND(YEAR(AprSun1)=CalendarYear,MONTH(AprSun1)=4),AprSun1,""),IF(AND(YEAR(AprSun1+7)=CalendarYear,MONTH(AprSun1+7)=4),AprSun1+7,""))</f>
        <v>44653</v>
      </c>
      <c r="P13" s="89"/>
      <c r="R13" s="74" t="s">
        <v>49</v>
      </c>
      <c r="V13" s="2"/>
      <c r="AD13" s="2"/>
      <c r="AL13" s="2"/>
    </row>
    <row r="14" spans="1:38" ht="15" customHeight="1" x14ac:dyDescent="0.2">
      <c r="B14" s="71">
        <f>IF(DAY(MarSun1)=1,IF(AND(YEAR(MarSun1+1)=CalendarYear,MONTH(MarSun1+1)=3),MarSun1+1,""),IF(AND(YEAR(MarSun1+8)=CalendarYear,MONTH(MarSun1+8)=3),MarSun1+8,""))</f>
        <v>44626</v>
      </c>
      <c r="C14" s="133">
        <f>IF(DAY(MarSun1)=1,IF(AND(YEAR(MarSun1+2)=CalendarYear,MONTH(MarSun1+2)=3),MarSun1+2,""),IF(AND(YEAR(MarSun1+9)=CalendarYear,MONTH(MarSun1+9)=3),MarSun1+9,""))</f>
        <v>44627</v>
      </c>
      <c r="D14" s="133">
        <f>IF(DAY(MarSun1)=1,IF(AND(YEAR(MarSun1+3)=CalendarYear,MONTH(MarSun1+3)=3),MarSun1+3,""),IF(AND(YEAR(MarSun1+10)=CalendarYear,MONTH(MarSun1+10)=3),MarSun1+10,""))</f>
        <v>44628</v>
      </c>
      <c r="E14" s="133">
        <f>IF(DAY(MarSun1)=1,IF(AND(YEAR(MarSun1+4)=CalendarYear,MONTH(MarSun1+4)=3),MarSun1+4,""),IF(AND(YEAR(MarSun1+11)=CalendarYear,MONTH(MarSun1+11)=3),MarSun1+11,""))</f>
        <v>44629</v>
      </c>
      <c r="F14" s="133">
        <f>IF(DAY(MarSun1)=1,IF(AND(YEAR(MarSun1+5)=CalendarYear,MONTH(MarSun1+5)=3),MarSun1+5,""),IF(AND(YEAR(MarSun1+12)=CalendarYear,MONTH(MarSun1+12)=3),MarSun1+12,""))</f>
        <v>44630</v>
      </c>
      <c r="G14" s="133">
        <f>IF(DAY(MarSun1)=1,IF(AND(YEAR(MarSun1+6)=CalendarYear,MONTH(MarSun1+6)=3),MarSun1+6,""),IF(AND(YEAR(MarSun1+13)=CalendarYear,MONTH(MarSun1+13)=3),MarSun1+13,""))</f>
        <v>44631</v>
      </c>
      <c r="H14" s="138">
        <f>IF(DAY(MarSun1)=1,IF(AND(YEAR(MarSun1+7)=CalendarYear,MONTH(MarSun1+7)=3),MarSun1+7,""),IF(AND(YEAR(MarSun1+14)=CalendarYear,MONTH(MarSun1+14)=3),MarSun1+14,""))</f>
        <v>44632</v>
      </c>
      <c r="I14" s="135">
        <f>IF(DAY(AprSun1)=1,IF(AND(YEAR(AprSun1+1)=CalendarYear,MONTH(AprSun1+1)=4),AprSun1+1,""),IF(AND(YEAR(AprSun1+8)=CalendarYear,MONTH(AprSun1+8)=4),AprSun1+8,""))</f>
        <v>44654</v>
      </c>
      <c r="J14" s="139">
        <f>IF(DAY(AprSun1)=1,IF(AND(YEAR(AprSun1+2)=CalendarYear,MONTH(AprSun1+2)=4),AprSun1+2,""),IF(AND(YEAR(AprSun1+9)=CalendarYear,MONTH(AprSun1+9)=4),AprSun1+9,""))</f>
        <v>44655</v>
      </c>
      <c r="K14" s="133">
        <f>IF(DAY(AprSun1)=1,IF(AND(YEAR(AprSun1+3)=CalendarYear,MONTH(AprSun1+3)=4),AprSun1+3,""),IF(AND(YEAR(AprSun1+10)=CalendarYear,MONTH(AprSun1+10)=4),AprSun1+10,""))</f>
        <v>44656</v>
      </c>
      <c r="L14" s="121">
        <f>IF(DAY(AprSun1)=1,IF(AND(YEAR(AprSun1+4)=CalendarYear,MONTH(AprSun1+4)=4),AprSun1+4,""),IF(AND(YEAR(AprSun1+11)=CalendarYear,MONTH(AprSun1+11)=4),AprSun1+11,""))</f>
        <v>44657</v>
      </c>
      <c r="M14" s="137">
        <f>IF(DAY(AprSun1)=1,IF(AND(YEAR(AprSun1+5)=CalendarYear,MONTH(AprSun1+5)=4),AprSun1+5,""),IF(AND(YEAR(AprSun1+12)=CalendarYear,MONTH(AprSun1+12)=4),AprSun1+12,""))</f>
        <v>44658</v>
      </c>
      <c r="N14" s="139">
        <f>IF(DAY(AprSun1)=1,IF(AND(YEAR(AprSun1+6)=CalendarYear,MONTH(AprSun1+6)=4),AprSun1+6,""),IF(AND(YEAR(AprSun1+13)=CalendarYear,MONTH(AprSun1+13)=4),AprSun1+13,""))</f>
        <v>44659</v>
      </c>
      <c r="O14" s="138">
        <f>IF(DAY(AprSun1)=1,IF(AND(YEAR(AprSun1+7)=CalendarYear,MONTH(AprSun1+7)=4),AprSun1+7,""),IF(AND(YEAR(AprSun1+14)=CalendarYear,MONTH(AprSun1+14)=4),AprSun1+14,""))</f>
        <v>44660</v>
      </c>
      <c r="P14" s="89"/>
      <c r="R14" s="78"/>
      <c r="S14" s="12"/>
      <c r="V14" s="2"/>
      <c r="AD14" s="2"/>
      <c r="AL14" s="2"/>
    </row>
    <row r="15" spans="1:38" ht="15" customHeight="1" x14ac:dyDescent="0.2">
      <c r="B15" s="71">
        <f>IF(DAY(MarSun1)=1,IF(AND(YEAR(MarSun1+8)=CalendarYear,MONTH(MarSun1+8)=3),MarSun1+8,""),IF(AND(YEAR(MarSun1+15)=CalendarYear,MONTH(MarSun1+15)=3),MarSun1+15,""))</f>
        <v>44633</v>
      </c>
      <c r="C15" s="133">
        <f>IF(DAY(MarSun1)=1,IF(AND(YEAR(MarSun1+9)=CalendarYear,MONTH(MarSun1+9)=3),MarSun1+9,""),IF(AND(YEAR(MarSun1+16)=CalendarYear,MONTH(MarSun1+16)=3),MarSun1+16,""))</f>
        <v>44634</v>
      </c>
      <c r="D15" s="133">
        <f>IF(DAY(MarSun1)=1,IF(AND(YEAR(MarSun1+10)=CalendarYear,MONTH(MarSun1+10)=3),MarSun1+10,""),IF(AND(YEAR(MarSun1+17)=CalendarYear,MONTH(MarSun1+17)=3),MarSun1+17,""))</f>
        <v>44635</v>
      </c>
      <c r="E15" s="121">
        <f>IF(DAY(MarSun1)=1,IF(AND(YEAR(MarSun1+11)=CalendarYear,MONTH(MarSun1+11)=3),MarSun1+11,""),IF(AND(YEAR(MarSun1+18)=CalendarYear,MONTH(MarSun1+18)=3),MarSun1+18,""))</f>
        <v>44636</v>
      </c>
      <c r="F15" s="121">
        <f>IF(DAY(MarSun1)=1,IF(AND(YEAR(MarSun1+12)=CalendarYear,MONTH(MarSun1+12)=3),MarSun1+12,""),IF(AND(YEAR(MarSun1+19)=CalendarYear,MONTH(MarSun1+19)=3),MarSun1+19,""))</f>
        <v>44637</v>
      </c>
      <c r="G15" s="133">
        <f>IF(DAY(MarSun1)=1,IF(AND(YEAR(MarSun1+13)=CalendarYear,MONTH(MarSun1+13)=3),MarSun1+13,""),IF(AND(YEAR(MarSun1+20)=CalendarYear,MONTH(MarSun1+20)=3),MarSun1+20,""))</f>
        <v>44638</v>
      </c>
      <c r="H15" s="138">
        <f>IF(DAY(MarSun1)=1,IF(AND(YEAR(MarSun1+14)=CalendarYear,MONTH(MarSun1+14)=3),MarSun1+14,""),IF(AND(YEAR(MarSun1+21)=CalendarYear,MONTH(MarSun1+21)=3),MarSun1+21,""))</f>
        <v>44639</v>
      </c>
      <c r="I15" s="135">
        <f>IF(DAY(AprSun1)=1,IF(AND(YEAR(AprSun1+8)=CalendarYear,MONTH(AprSun1+8)=4),AprSun1+8,""),IF(AND(YEAR(AprSun1+15)=CalendarYear,MONTH(AprSun1+15)=4),AprSun1+15,""))</f>
        <v>44661</v>
      </c>
      <c r="J15" s="139">
        <f>IF(DAY(AprSun1)=1,IF(AND(YEAR(AprSun1+9)=CalendarYear,MONTH(AprSun1+9)=4),AprSun1+9,""),IF(AND(YEAR(AprSun1+16)=CalendarYear,MONTH(AprSun1+16)=4),AprSun1+16,""))</f>
        <v>44662</v>
      </c>
      <c r="K15" s="133">
        <f>IF(DAY(AprSun1)=1,IF(AND(YEAR(AprSun1+10)=CalendarYear,MONTH(AprSun1+10)=4),AprSun1+10,""),IF(AND(YEAR(AprSun1+17)=CalendarYear,MONTH(AprSun1+17)=4),AprSun1+17,""))</f>
        <v>44663</v>
      </c>
      <c r="L15" s="133">
        <f>IF(DAY(AprSun1)=1,IF(AND(YEAR(AprSun1+11)=CalendarYear,MONTH(AprSun1+11)=4),AprSun1+11,""),IF(AND(YEAR(AprSun1+18)=CalendarYear,MONTH(AprSun1+18)=4),AprSun1+18,""))</f>
        <v>44664</v>
      </c>
      <c r="M15" s="135">
        <f>IF(DAY(AprSun1)=1,IF(AND(YEAR(AprSun1+12)=CalendarYear,MONTH(AprSun1+12)=4),AprSun1+12,""),IF(AND(YEAR(AprSun1+19)=CalendarYear,MONTH(AprSun1+19)=4),AprSun1+19,""))</f>
        <v>44665</v>
      </c>
      <c r="N15" s="135">
        <f>IF(DAY(AprSun1)=1,IF(AND(YEAR(AprSun1+13)=CalendarYear,MONTH(AprSun1+13)=4),AprSun1+13,""),IF(AND(YEAR(AprSun1+20)=CalendarYear,MONTH(AprSun1+20)=4),AprSun1+20,""))</f>
        <v>44666</v>
      </c>
      <c r="O15" s="138">
        <f>IF(DAY(AprSun1)=1,IF(AND(YEAR(AprSun1+14)=CalendarYear,MONTH(AprSun1+14)=4),AprSun1+14,""),IF(AND(YEAR(AprSun1+21)=CalendarYear,MONTH(AprSun1+21)=4),AprSun1+21,""))</f>
        <v>44667</v>
      </c>
      <c r="P15" s="89"/>
      <c r="R15" s="1"/>
      <c r="S15" s="10"/>
      <c r="V15" s="2"/>
      <c r="AD15" s="2"/>
      <c r="AL15" s="2"/>
    </row>
    <row r="16" spans="1:38" ht="15" customHeight="1" x14ac:dyDescent="0.2">
      <c r="B16" s="71">
        <f>IF(DAY(MarSun1)=1,IF(AND(YEAR(MarSun1+15)=CalendarYear,MONTH(MarSun1+15)=3),MarSun1+15,""),IF(AND(YEAR(MarSun1+22)=CalendarYear,MONTH(MarSun1+22)=3),MarSun1+22,""))</f>
        <v>44640</v>
      </c>
      <c r="C16" s="133">
        <f>IF(DAY(MarSun1)=1,IF(AND(YEAR(MarSun1+16)=CalendarYear,MONTH(MarSun1+16)=3),MarSun1+16,""),IF(AND(YEAR(MarSun1+23)=CalendarYear,MONTH(MarSun1+23)=3),MarSun1+23,""))</f>
        <v>44641</v>
      </c>
      <c r="D16" s="133">
        <f>IF(DAY(MarSun1)=1,IF(AND(YEAR(MarSun1+17)=CalendarYear,MONTH(MarSun1+17)=3),MarSun1+17,""),IF(AND(YEAR(MarSun1+24)=CalendarYear,MONTH(MarSun1+24)=3),MarSun1+24,""))</f>
        <v>44642</v>
      </c>
      <c r="E16" s="121">
        <f>IF(DAY(MarSun1)=1,IF(AND(YEAR(MarSun1+18)=CalendarYear,MONTH(MarSun1+18)=3),MarSun1+18,""),IF(AND(YEAR(MarSun1+25)=CalendarYear,MONTH(MarSun1+25)=3),MarSun1+25,""))</f>
        <v>44643</v>
      </c>
      <c r="F16" s="121">
        <f>IF(DAY(MarSun1)=1,IF(AND(YEAR(MarSun1+19)=CalendarYear,MONTH(MarSun1+19)=3),MarSun1+19,""),IF(AND(YEAR(MarSun1+26)=CalendarYear,MONTH(MarSun1+26)=3),MarSun1+26,""))</f>
        <v>44644</v>
      </c>
      <c r="G16" s="133">
        <f>IF(DAY(MarSun1)=1,IF(AND(YEAR(MarSun1+20)=CalendarYear,MONTH(MarSun1+20)=3),MarSun1+20,""),IF(AND(YEAR(MarSun1+27)=CalendarYear,MONTH(MarSun1+27)=3),MarSun1+27,""))</f>
        <v>44645</v>
      </c>
      <c r="H16" s="138">
        <f>IF(DAY(MarSun1)=1,IF(AND(YEAR(MarSun1+21)=CalendarYear,MONTH(MarSun1+21)=3),MarSun1+21,""),IF(AND(YEAR(MarSun1+28)=CalendarYear,MONTH(MarSun1+28)=3),MarSun1+28,""))</f>
        <v>44646</v>
      </c>
      <c r="I16" s="135">
        <f>IF(DAY(AprSun1)=1,IF(AND(YEAR(AprSun1+15)=CalendarYear,MONTH(AprSun1+15)=4),AprSun1+15,""),IF(AND(YEAR(AprSun1+22)=CalendarYear,MONTH(AprSun1+22)=4),AprSun1+22,""))</f>
        <v>44668</v>
      </c>
      <c r="J16" s="133">
        <f>IF(DAY(AprSun1)=1,IF(AND(YEAR(AprSun1+16)=CalendarYear,MONTH(AprSun1+16)=4),AprSun1+16,""),IF(AND(YEAR(AprSun1+23)=CalendarYear,MONTH(AprSun1+23)=4),AprSun1+23,""))</f>
        <v>44669</v>
      </c>
      <c r="K16" s="133">
        <f>IF(DAY(AprSun1)=1,IF(AND(YEAR(AprSun1+17)=CalendarYear,MONTH(AprSun1+17)=4),AprSun1+17,""),IF(AND(YEAR(AprSun1+24)=CalendarYear,MONTH(AprSun1+24)=4),AprSun1+24,""))</f>
        <v>44670</v>
      </c>
      <c r="L16" s="121">
        <f>IF(DAY(AprSun1)=1,IF(AND(YEAR(AprSun1+18)=CalendarYear,MONTH(AprSun1+18)=4),AprSun1+18,""),IF(AND(YEAR(AprSun1+25)=CalendarYear,MONTH(AprSun1+25)=4),AprSun1+25,""))</f>
        <v>44671</v>
      </c>
      <c r="M16" s="163">
        <f>IF(DAY(AprSun1)=1,IF(AND(YEAR(AprSun1+19)=CalendarYear,MONTH(AprSun1+19)=4),AprSun1+19,""),IF(AND(YEAR(AprSun1+26)=CalendarYear,MONTH(AprSun1+26)=4),AprSun1+26,""))</f>
        <v>44672</v>
      </c>
      <c r="N16" s="133">
        <f>IF(DAY(AprSun1)=1,IF(AND(YEAR(AprSun1+20)=CalendarYear,MONTH(AprSun1+20)=4),AprSun1+20,""),IF(AND(YEAR(AprSun1+27)=CalendarYear,MONTH(AprSun1+27)=4),AprSun1+27,""))</f>
        <v>44673</v>
      </c>
      <c r="O16" s="138">
        <f>IF(DAY(AprSun1)=1,IF(AND(YEAR(AprSun1+21)=CalendarYear,MONTH(AprSun1+21)=4),AprSun1+21,""),IF(AND(YEAR(AprSun1+28)=CalendarYear,MONTH(AprSun1+28)=4),AprSun1+28,""))</f>
        <v>44674</v>
      </c>
      <c r="P16" s="89"/>
      <c r="R16" s="1"/>
      <c r="S16" s="11"/>
      <c r="V16" s="2"/>
      <c r="AD16" s="2"/>
      <c r="AL16" s="2"/>
    </row>
    <row r="17" spans="1:38" ht="15" customHeight="1" x14ac:dyDescent="0.2">
      <c r="B17" s="71">
        <f>IF(DAY(MarSun1)=1,IF(AND(YEAR(MarSun1+22)=CalendarYear,MONTH(MarSun1+22)=3),MarSun1+22,""),IF(AND(YEAR(MarSun1+29)=CalendarYear,MONTH(MarSun1+29)=3),MarSun1+29,""))</f>
        <v>44647</v>
      </c>
      <c r="C17" s="133">
        <f>IF(DAY(MarSun1)=1,IF(AND(YEAR(MarSun1+23)=CalendarYear,MONTH(MarSun1+23)=3),MarSun1+23,""),IF(AND(YEAR(MarSun1+30)=CalendarYear,MONTH(MarSun1+30)=3),MarSun1+30,""))</f>
        <v>44648</v>
      </c>
      <c r="D17" s="133">
        <f>IF(DAY(MarSun1)=1,IF(AND(YEAR(MarSun1+24)=CalendarYear,MONTH(MarSun1+24)=3),MarSun1+24,""),IF(AND(YEAR(MarSun1+31)=CalendarYear,MONTH(MarSun1+31)=3),MarSun1+31,""))</f>
        <v>44649</v>
      </c>
      <c r="E17" s="133">
        <f>IF(DAY(MarSun1)=1,IF(AND(YEAR(MarSun1+25)=CalendarYear,MONTH(MarSun1+25)=3),MarSun1+25,""),IF(AND(YEAR(MarSun1+32)=CalendarYear,MONTH(MarSun1+32)=3),MarSun1+32,""))</f>
        <v>44650</v>
      </c>
      <c r="F17" s="133">
        <f>IF(DAY(MarSun1)=1,IF(AND(YEAR(MarSun1+26)=CalendarYear,MONTH(MarSun1+26)=3),MarSun1+26,""),IF(AND(YEAR(MarSun1+33)=CalendarYear,MONTH(MarSun1+33)=3),MarSun1+33,""))</f>
        <v>44651</v>
      </c>
      <c r="G17" s="133" t="str">
        <f>IF(DAY(MarSun1)=1,IF(AND(YEAR(MarSun1+27)=CalendarYear,MONTH(MarSun1+27)=3),MarSun1+27,""),IF(AND(YEAR(MarSun1+34)=CalendarYear,MONTH(MarSun1+34)=3),MarSun1+34,""))</f>
        <v/>
      </c>
      <c r="H17" s="138" t="str">
        <f>IF(DAY(MarSun1)=1,IF(AND(YEAR(MarSun1+28)=CalendarYear,MONTH(MarSun1+28)=3),MarSun1+28,""),IF(AND(YEAR(MarSun1+35)=CalendarYear,MONTH(MarSun1+35)=3),MarSun1+35,""))</f>
        <v/>
      </c>
      <c r="I17" s="135">
        <f>IF(DAY(AprSun1)=1,IF(AND(YEAR(AprSun1+22)=CalendarYear,MONTH(AprSun1+22)=4),AprSun1+22,""),IF(AND(YEAR(AprSun1+29)=CalendarYear,MONTH(AprSun1+29)=4),AprSun1+29,""))</f>
        <v>44675</v>
      </c>
      <c r="J17" s="133">
        <f>IF(DAY(AprSun1)=1,IF(AND(YEAR(AprSun1+23)=CalendarYear,MONTH(AprSun1+23)=4),AprSun1+23,""),IF(AND(YEAR(AprSun1+30)=CalendarYear,MONTH(AprSun1+30)=4),AprSun1+30,""))</f>
        <v>44676</v>
      </c>
      <c r="K17" s="133">
        <f>IF(DAY(AprSun1)=1,IF(AND(YEAR(AprSun1+24)=CalendarYear,MONTH(AprSun1+24)=4),AprSun1+24,""),IF(AND(YEAR(AprSun1+31)=CalendarYear,MONTH(AprSun1+31)=4),AprSun1+31,""))</f>
        <v>44677</v>
      </c>
      <c r="L17" s="133">
        <f>IF(DAY(AprSun1)=1,IF(AND(YEAR(AprSun1+25)=CalendarYear,MONTH(AprSun1+25)=4),AprSun1+25,""),IF(AND(YEAR(AprSun1+32)=CalendarYear,MONTH(AprSun1+32)=4),AprSun1+32,""))</f>
        <v>44678</v>
      </c>
      <c r="M17" s="133">
        <f>IF(DAY(AprSun1)=1,IF(AND(YEAR(AprSun1+26)=CalendarYear,MONTH(AprSun1+26)=4),AprSun1+26,""),IF(AND(YEAR(AprSun1+33)=CalendarYear,MONTH(AprSun1+33)=4),AprSun1+33,""))</f>
        <v>44679</v>
      </c>
      <c r="N17" s="133">
        <f>IF(DAY(AprSun1)=1,IF(AND(YEAR(AprSun1+27)=CalendarYear,MONTH(AprSun1+27)=4),AprSun1+27,""),IF(AND(YEAR(AprSun1+34)=CalendarYear,MONTH(AprSun1+34)=4),AprSun1+34,""))</f>
        <v>44680</v>
      </c>
      <c r="O17" s="138">
        <f>IF(DAY(AprSun1)=1,IF(AND(YEAR(AprSun1+28)=CalendarYear,MONTH(AprSun1+28)=4),AprSun1+28,""),IF(AND(YEAR(AprSun1+35)=CalendarYear,MONTH(AprSun1+35)=4),AprSun1+35,""))</f>
        <v>44681</v>
      </c>
      <c r="P17" s="89"/>
      <c r="R17" s="77"/>
      <c r="V17" s="2"/>
      <c r="AD17" s="2"/>
      <c r="AL17" s="2"/>
    </row>
    <row r="18" spans="1:38" ht="15" customHeight="1" x14ac:dyDescent="0.3">
      <c r="A18" s="24" t="s">
        <v>10</v>
      </c>
      <c r="B18" s="140" t="str">
        <f>IF(DAY(MarSun1)=1,IF(AND(YEAR(MarSun1+29)=CalendarYear,MONTH(MarSun1+29)=3),MarSun1+29,""),IF(AND(YEAR(MarSun1+36)=CalendarYear,MONTH(MarSun1+36)=3),MarSun1+36,""))</f>
        <v/>
      </c>
      <c r="C18" s="134" t="str">
        <f>IF(DAY(MarSun1)=1,IF(AND(YEAR(MarSun1+30)=CalendarYear,MONTH(MarSun1+30)=3),MarSun1+30,""),IF(AND(YEAR(MarSun1+37)=CalendarYear,MONTH(MarSun1+37)=3),MarSun1+37,""))</f>
        <v/>
      </c>
      <c r="D18" s="134" t="str">
        <f>IF(DAY(MarSun1)=1,IF(AND(YEAR(MarSun1+31)=CalendarYear,MONTH(MarSun1+31)=3),MarSun1+31,""),IF(AND(YEAR(MarSun1+38)=CalendarYear,MONTH(MarSun1+38)=3),MarSun1+38,""))</f>
        <v/>
      </c>
      <c r="E18" s="134" t="str">
        <f>IF(DAY(MarSun1)=1,IF(AND(YEAR(MarSun1+32)=CalendarYear,MONTH(MarSun1+32)=3),MarSun1+32,""),IF(AND(YEAR(MarSun1+39)=CalendarYear,MONTH(MarSun1+39)=3),MarSun1+39,""))</f>
        <v/>
      </c>
      <c r="F18" s="134" t="str">
        <f>IF(DAY(MarSun1)=1,IF(AND(YEAR(MarSun1+33)=CalendarYear,MONTH(MarSun1+33)=3),MarSun1+33,""),IF(AND(YEAR(MarSun1+40)=CalendarYear,MONTH(MarSun1+40)=3),MarSun1+40,""))</f>
        <v/>
      </c>
      <c r="G18" s="134" t="str">
        <f>IF(DAY(MarSun1)=1,IF(AND(YEAR(MarSun1+34)=CalendarYear,MONTH(MarSun1+34)=3),MarSun1+34,""),IF(AND(YEAR(MarSun1+41)=CalendarYear,MONTH(MarSun1+41)=3),MarSun1+41,""))</f>
        <v/>
      </c>
      <c r="H18" s="141" t="str">
        <f>IF(DAY(MarSun1)=1,IF(AND(YEAR(MarSun1+35)=CalendarYear,MONTH(MarSun1+35)=3),MarSun1+35,""),IF(AND(YEAR(MarSun1+42)=CalendarYear,MONTH(MarSun1+42)=3),MarSun1+42,""))</f>
        <v/>
      </c>
      <c r="I18" s="134" t="str">
        <f>IF(DAY(AprSun1)=1,IF(AND(YEAR(AprSun1+29)=CalendarYear,MONTH(AprSun1+29)=4),AprSun1+29,""),IF(AND(YEAR(AprSun1+36)=CalendarYear,MONTH(AprSun1+36)=4),AprSun1+36,""))</f>
        <v/>
      </c>
      <c r="J18" s="134" t="str">
        <f>IF(DAY(AprSun1)=1,IF(AND(YEAR(AprSun1+30)=CalendarYear,MONTH(AprSun1+30)=4),AprSun1+30,""),IF(AND(YEAR(AprSun1+37)=CalendarYear,MONTH(AprSun1+37)=4),AprSun1+37,""))</f>
        <v/>
      </c>
      <c r="K18" s="134" t="str">
        <f>IF(DAY(AprSun1)=1,IF(AND(YEAR(AprSun1+31)=CalendarYear,MONTH(AprSun1+31)=4),AprSun1+31,""),IF(AND(YEAR(AprSun1+38)=CalendarYear,MONTH(AprSun1+38)=4),AprSun1+38,""))</f>
        <v/>
      </c>
      <c r="L18" s="134" t="str">
        <f>IF(DAY(AprSun1)=1,IF(AND(YEAR(AprSun1+32)=CalendarYear,MONTH(AprSun1+32)=4),AprSun1+32,""),IF(AND(YEAR(AprSun1+39)=CalendarYear,MONTH(AprSun1+39)=4),AprSun1+39,""))</f>
        <v/>
      </c>
      <c r="M18" s="134" t="str">
        <f>IF(DAY(AprSun1)=1,IF(AND(YEAR(AprSun1+33)=CalendarYear,MONTH(AprSun1+33)=4),AprSun1+33,""),IF(AND(YEAR(AprSun1+40)=CalendarYear,MONTH(AprSun1+40)=4),AprSun1+40,""))</f>
        <v/>
      </c>
      <c r="N18" s="134" t="str">
        <f>IF(DAY(AprSun1)=1,IF(AND(YEAR(AprSun1+34)=CalendarYear,MONTH(AprSun1+34)=4),AprSun1+34,""),IF(AND(YEAR(AprSun1+41)=CalendarYear,MONTH(AprSun1+41)=4),AprSun1+41,""))</f>
        <v/>
      </c>
      <c r="O18" s="141" t="str">
        <f>IF(DAY(AprSun1)=1,IF(AND(YEAR(AprSun1+35)=CalendarYear,MONTH(AprSun1+35)=4),AprSun1+35,""),IF(AND(YEAR(AprSun1+42)=CalendarYear,MONTH(AprSun1+42)=4),AprSun1+42,""))</f>
        <v/>
      </c>
      <c r="P18" s="91"/>
      <c r="Q18" s="3"/>
      <c r="R18" s="75" t="s">
        <v>57</v>
      </c>
      <c r="T18" s="3"/>
      <c r="U18" s="3"/>
      <c r="V18" s="2"/>
      <c r="W18" s="3"/>
      <c r="X18" s="3"/>
      <c r="Y18" s="3"/>
      <c r="Z18" s="3"/>
      <c r="AA18" s="3"/>
      <c r="AB18" s="3"/>
      <c r="AC18" s="3"/>
      <c r="AD18" s="2"/>
      <c r="AE18" s="3"/>
      <c r="AF18" s="3"/>
      <c r="AG18" s="3"/>
      <c r="AH18" s="3"/>
      <c r="AI18" s="3"/>
      <c r="AJ18" s="3"/>
      <c r="AK18" s="3"/>
      <c r="AL18" s="2"/>
    </row>
    <row r="19" spans="1:38" ht="15" customHeight="1" x14ac:dyDescent="0.3">
      <c r="A19" s="24" t="s">
        <v>19</v>
      </c>
      <c r="B19" s="183" t="s">
        <v>30</v>
      </c>
      <c r="C19" s="170"/>
      <c r="D19" s="170"/>
      <c r="E19" s="170"/>
      <c r="F19" s="170"/>
      <c r="G19" s="170"/>
      <c r="H19" s="171"/>
      <c r="I19" s="183" t="s">
        <v>31</v>
      </c>
      <c r="J19" s="170"/>
      <c r="K19" s="170"/>
      <c r="L19" s="170"/>
      <c r="M19" s="170"/>
      <c r="N19" s="170"/>
      <c r="O19" s="171"/>
      <c r="P19" s="89"/>
      <c r="R19" s="75" t="s">
        <v>66</v>
      </c>
      <c r="V19" s="2"/>
      <c r="AD19" s="2"/>
      <c r="AL19" s="2"/>
    </row>
    <row r="20" spans="1:38" ht="15" customHeight="1" x14ac:dyDescent="0.3">
      <c r="A20" s="24"/>
      <c r="B20" s="70" t="s">
        <v>0</v>
      </c>
      <c r="C20" s="142" t="s">
        <v>51</v>
      </c>
      <c r="D20" s="142" t="s">
        <v>52</v>
      </c>
      <c r="E20" s="142" t="s">
        <v>53</v>
      </c>
      <c r="F20" s="142" t="s">
        <v>54</v>
      </c>
      <c r="G20" s="142" t="s">
        <v>55</v>
      </c>
      <c r="H20" s="34" t="s">
        <v>56</v>
      </c>
      <c r="I20" s="143" t="s">
        <v>0</v>
      </c>
      <c r="J20" s="142" t="s">
        <v>51</v>
      </c>
      <c r="K20" s="142" t="s">
        <v>52</v>
      </c>
      <c r="L20" s="142" t="s">
        <v>53</v>
      </c>
      <c r="M20" s="142" t="s">
        <v>54</v>
      </c>
      <c r="N20" s="142" t="s">
        <v>55</v>
      </c>
      <c r="O20" s="34" t="s">
        <v>56</v>
      </c>
      <c r="P20" s="89"/>
      <c r="R20" s="75" t="s">
        <v>64</v>
      </c>
      <c r="V20" s="2"/>
      <c r="AD20" s="2"/>
      <c r="AL20" s="2"/>
    </row>
    <row r="21" spans="1:38" ht="15" customHeight="1" x14ac:dyDescent="0.3">
      <c r="B21" s="71">
        <f>IF(DAY(MaySun1)=1,"",IF(AND(YEAR(MaySun1+1)=CalendarYear,MONTH(MaySun1+1)=5),MaySun1+1,""))</f>
        <v>44682</v>
      </c>
      <c r="C21" s="133">
        <f>IF(DAY(MaySun1)=1,"",IF(AND(YEAR(MaySun1+2)=CalendarYear,MONTH(MaySun1+2)=5),MaySun1+2,""))</f>
        <v>44683</v>
      </c>
      <c r="D21" s="133">
        <f>IF(DAY(MaySun1)=1,"",IF(AND(YEAR(MaySun1+3)=CalendarYear,MONTH(MaySun1+3)=5),MaySun1+3,""))</f>
        <v>44684</v>
      </c>
      <c r="E21" s="121">
        <f>IF(DAY(MaySun1)=1,"",IF(AND(YEAR(MaySun1+4)=CalendarYear,MONTH(MaySun1+4)=5),MaySun1+4,""))</f>
        <v>44685</v>
      </c>
      <c r="F21" s="121">
        <f>IF(DAY(MaySun1)=1,"",IF(AND(YEAR(MaySun1+5)=CalendarYear,MONTH(MaySun1+5)=5),MaySun1+5,""))</f>
        <v>44686</v>
      </c>
      <c r="G21" s="139">
        <f>IF(DAY(MaySun1)=1,"",IF(AND(YEAR(MaySun1+6)=CalendarYear,MONTH(MaySun1+6)=5),MaySun1+6,""))</f>
        <v>44687</v>
      </c>
      <c r="H21" s="138">
        <f>IF(DAY(MaySun1)=1,IF(AND(YEAR(MaySun1)=CalendarYear,MONTH(MaySun1)=5),MaySun1,""),IF(AND(YEAR(MaySun1+7)=CalendarYear,MONTH(MaySun1+7)=5),MaySun1+7,""))</f>
        <v>44688</v>
      </c>
      <c r="I21" s="135" t="str">
        <f>IF(DAY(JunSun1)=1,"",IF(AND(YEAR(JunSun1+1)=CalendarYear,MONTH(JunSun1+1)=6),JunSun1+1,""))</f>
        <v/>
      </c>
      <c r="J21" s="135" t="str">
        <f>IF(DAY(JunSun1)=1,"",IF(AND(YEAR(JunSun1+2)=CalendarYear,MONTH(JunSun1+2)=6),JunSun1+2,""))</f>
        <v/>
      </c>
      <c r="K21" s="133" t="str">
        <f>IF(DAY(JunSun1)=1,"",IF(AND(YEAR(JunSun1+3)=CalendarYear,MONTH(JunSun1+3)=6),JunSun1+3,""))</f>
        <v/>
      </c>
      <c r="L21" s="121">
        <f>IF(DAY(JunSun1)=1,"",IF(AND(YEAR(JunSun1+4)=CalendarYear,MONTH(JunSun1+4)=6),JunSun1+4,""))</f>
        <v>44713</v>
      </c>
      <c r="M21" s="121">
        <f>IF(DAY(JunSun1)=1,"",IF(AND(YEAR(JunSun1+5)=CalendarYear,MONTH(JunSun1+5)=6),JunSun1+5,""))</f>
        <v>44714</v>
      </c>
      <c r="N21" s="133">
        <f>IF(DAY(JunSun1)=1,"",IF(AND(YEAR(JunSun1+6)=CalendarYear,MONTH(JunSun1+6)=6),JunSun1+6,""))</f>
        <v>44715</v>
      </c>
      <c r="O21" s="138">
        <f>IF(DAY(JunSun1)=1,IF(AND(YEAR(JunSun1)=CalendarYear,MONTH(JunSun1)=6),JunSun1,""),IF(AND(YEAR(JunSun1+7)=CalendarYear,MONTH(JunSun1+7)=6),JunSun1+7,""))</f>
        <v>44716</v>
      </c>
      <c r="P21" s="89"/>
      <c r="R21" s="75" t="s">
        <v>60</v>
      </c>
      <c r="V21" s="2"/>
      <c r="AD21" s="2"/>
      <c r="AL21" s="2"/>
    </row>
    <row r="22" spans="1:38" ht="15" customHeight="1" x14ac:dyDescent="0.3">
      <c r="B22" s="71">
        <f>IF(DAY(MaySun1)=1,IF(AND(YEAR(MaySun1+1)=CalendarYear,MONTH(MaySun1+1)=5),MaySun1+1,""),IF(AND(YEAR(MaySun1+8)=CalendarYear,MONTH(MaySun1+8)=5),MaySun1+8,""))</f>
        <v>44689</v>
      </c>
      <c r="C22" s="133">
        <f>IF(DAY(MaySun1)=1,IF(AND(YEAR(MaySun1+2)=CalendarYear,MONTH(MaySun1+2)=5),MaySun1+2,""),IF(AND(YEAR(MaySun1+9)=CalendarYear,MONTH(MaySun1+9)=5),MaySun1+9,""))</f>
        <v>44690</v>
      </c>
      <c r="D22" s="133">
        <f>IF(DAY(MaySun1)=1,IF(AND(YEAR(MaySun1+3)=CalendarYear,MONTH(MaySun1+3)=5),MaySun1+3,""),IF(AND(YEAR(MaySun1+10)=CalendarYear,MONTH(MaySun1+10)=5),MaySun1+10,""))</f>
        <v>44691</v>
      </c>
      <c r="E22" s="133">
        <f>IF(DAY(MaySun1)=1,IF(AND(YEAR(MaySun1+4)=CalendarYear,MONTH(MaySun1+4)=5),MaySun1+4,""),IF(AND(YEAR(MaySun1+11)=CalendarYear,MONTH(MaySun1+11)=5),MaySun1+11,""))</f>
        <v>44692</v>
      </c>
      <c r="F22" s="133">
        <f>IF(DAY(MaySun1)=1,IF(AND(YEAR(MaySun1+5)=CalendarYear,MONTH(MaySun1+5)=5),MaySun1+5,""),IF(AND(YEAR(MaySun1+12)=CalendarYear,MONTH(MaySun1+12)=5),MaySun1+12,""))</f>
        <v>44693</v>
      </c>
      <c r="G22" s="133">
        <f>IF(DAY(MaySun1)=1,IF(AND(YEAR(MaySun1+6)=CalendarYear,MONTH(MaySun1+6)=5),MaySun1+6,""),IF(AND(YEAR(MaySun1+13)=CalendarYear,MONTH(MaySun1+13)=5),MaySun1+13,""))</f>
        <v>44694</v>
      </c>
      <c r="H22" s="138">
        <f>IF(DAY(MaySun1)=1,IF(AND(YEAR(MaySun1+7)=CalendarYear,MONTH(MaySun1+7)=5),MaySun1+7,""),IF(AND(YEAR(MaySun1+14)=CalendarYear,MONTH(MaySun1+14)=5),MaySun1+14,""))</f>
        <v>44695</v>
      </c>
      <c r="I22" s="135">
        <f>IF(DAY(JunSun1)=1,IF(AND(YEAR(JunSun1+1)=CalendarYear,MONTH(JunSun1+1)=6),JunSun1+1,""),IF(AND(YEAR(JunSun1+8)=CalendarYear,MONTH(JunSun1+8)=6),JunSun1+8,""))</f>
        <v>44717</v>
      </c>
      <c r="J22" s="133">
        <f>IF(DAY(JunSun1)=1,IF(AND(YEAR(JunSun1+2)=CalendarYear,MONTH(JunSun1+2)=6),JunSun1+2,""),IF(AND(YEAR(JunSun1+9)=CalendarYear,MONTH(JunSun1+9)=6),JunSun1+9,""))</f>
        <v>44718</v>
      </c>
      <c r="K22" s="133">
        <f>IF(DAY(JunSun1)=1,IF(AND(YEAR(JunSun1+3)=CalendarYear,MONTH(JunSun1+3)=6),JunSun1+3,""),IF(AND(YEAR(JunSun1+10)=CalendarYear,MONTH(JunSun1+10)=6),JunSun1+10,""))</f>
        <v>44719</v>
      </c>
      <c r="L22" s="133">
        <f>IF(DAY(JunSun1)=1,IF(AND(YEAR(JunSun1+4)=CalendarYear,MONTH(JunSun1+4)=6),JunSun1+4,""),IF(AND(YEAR(JunSun1+11)=CalendarYear,MONTH(JunSun1+11)=6),JunSun1+11,""))</f>
        <v>44720</v>
      </c>
      <c r="M22" s="133">
        <f>IF(DAY(JunSun1)=1,IF(AND(YEAR(JunSun1+5)=CalendarYear,MONTH(JunSun1+5)=6),JunSun1+5,""),IF(AND(YEAR(JunSun1+12)=CalendarYear,MONTH(JunSun1+12)=6),JunSun1+12,""))</f>
        <v>44721</v>
      </c>
      <c r="N22" s="133">
        <f>IF(DAY(JunSun1)=1,IF(AND(YEAR(JunSun1+6)=CalendarYear,MONTH(JunSun1+6)=6),JunSun1+6,""),IF(AND(YEAR(JunSun1+13)=CalendarYear,MONTH(JunSun1+13)=6),JunSun1+13,""))</f>
        <v>44722</v>
      </c>
      <c r="O22" s="138">
        <f>IF(DAY(JunSun1)=1,IF(AND(YEAR(JunSun1+7)=CalendarYear,MONTH(JunSun1+7)=6),JunSun1+7,""),IF(AND(YEAR(JunSun1+14)=CalendarYear,MONTH(JunSun1+14)=6),JunSun1+14,""))</f>
        <v>44723</v>
      </c>
      <c r="P22" s="89"/>
      <c r="R22" s="76" t="s">
        <v>65</v>
      </c>
      <c r="V22" s="2"/>
      <c r="AD22" s="2"/>
      <c r="AL22" s="2"/>
    </row>
    <row r="23" spans="1:38" ht="15" customHeight="1" x14ac:dyDescent="0.2">
      <c r="B23" s="71">
        <f>IF(DAY(MaySun1)=1,IF(AND(YEAR(MaySun1+8)=CalendarYear,MONTH(MaySun1+8)=5),MaySun1+8,""),IF(AND(YEAR(MaySun1+15)=CalendarYear,MONTH(MaySun1+15)=5),MaySun1+15,""))</f>
        <v>44696</v>
      </c>
      <c r="C23" s="133">
        <f>IF(DAY(MaySun1)=1,IF(AND(YEAR(MaySun1+9)=CalendarYear,MONTH(MaySun1+9)=5),MaySun1+9,""),IF(AND(YEAR(MaySun1+16)=CalendarYear,MONTH(MaySun1+16)=5),MaySun1+16,""))</f>
        <v>44697</v>
      </c>
      <c r="D23" s="133">
        <f>IF(DAY(MaySun1)=1,IF(AND(YEAR(MaySun1+10)=CalendarYear,MONTH(MaySun1+10)=5),MaySun1+10,""),IF(AND(YEAR(MaySun1+17)=CalendarYear,MONTH(MaySun1+17)=5),MaySun1+17,""))</f>
        <v>44698</v>
      </c>
      <c r="E23" s="121">
        <f>IF(DAY(MaySun1)=1,IF(AND(YEAR(MaySun1+11)=CalendarYear,MONTH(MaySun1+11)=5),MaySun1+11,""),IF(AND(YEAR(MaySun1+18)=CalendarYear,MONTH(MaySun1+18)=5),MaySun1+18,""))</f>
        <v>44699</v>
      </c>
      <c r="F23" s="137">
        <f>IF(DAY(MaySun1)=1,IF(AND(YEAR(MaySun1+12)=CalendarYear,MONTH(MaySun1+12)=5),MaySun1+12,""),IF(AND(YEAR(MaySun1+19)=CalendarYear,MONTH(MaySun1+19)=5),MaySun1+19,""))</f>
        <v>44700</v>
      </c>
      <c r="G23" s="133">
        <f>IF(DAY(MaySun1)=1,IF(AND(YEAR(MaySun1+13)=CalendarYear,MONTH(MaySun1+13)=5),MaySun1+13,""),IF(AND(YEAR(MaySun1+20)=CalendarYear,MONTH(MaySun1+20)=5),MaySun1+20,""))</f>
        <v>44701</v>
      </c>
      <c r="H23" s="138">
        <f>IF(DAY(MaySun1)=1,IF(AND(YEAR(MaySun1+14)=CalendarYear,MONTH(MaySun1+14)=5),MaySun1+14,""),IF(AND(YEAR(MaySun1+21)=CalendarYear,MONTH(MaySun1+21)=5),MaySun1+21,""))</f>
        <v>44702</v>
      </c>
      <c r="I23" s="135">
        <f>IF(DAY(JunSun1)=1,IF(AND(YEAR(JunSun1+8)=CalendarYear,MONTH(JunSun1+8)=6),JunSun1+8,""),IF(AND(YEAR(JunSun1+15)=CalendarYear,MONTH(JunSun1+15)=6),JunSun1+15,""))</f>
        <v>44724</v>
      </c>
      <c r="J23" s="133">
        <f>IF(DAY(JunSun1)=1,IF(AND(YEAR(JunSun1+9)=CalendarYear,MONTH(JunSun1+9)=6),JunSun1+9,""),IF(AND(YEAR(JunSun1+16)=CalendarYear,MONTH(JunSun1+16)=6),JunSun1+16,""))</f>
        <v>44725</v>
      </c>
      <c r="K23" s="121">
        <f>IF(DAY(JunSun1)=1,IF(AND(YEAR(JunSun1+10)=CalendarYear,MONTH(JunSun1+10)=6),JunSun1+10,""),IF(AND(YEAR(JunSun1+17)=CalendarYear,MONTH(JunSun1+17)=6),JunSun1+17,""))</f>
        <v>44726</v>
      </c>
      <c r="L23" s="137">
        <f>IF(DAY(JunSun1)=1,IF(AND(YEAR(JunSun1+11)=CalendarYear,MONTH(JunSun1+11)=6),JunSun1+11,""),IF(AND(YEAR(JunSun1+18)=CalendarYear,MONTH(JunSun1+18)=6),JunSun1+18,""))</f>
        <v>44727</v>
      </c>
      <c r="M23" s="139">
        <f>IF(DAY(JunSun1)=1,IF(AND(YEAR(JunSun1+12)=CalendarYear,MONTH(JunSun1+12)=6),JunSun1+12,""),IF(AND(YEAR(JunSun1+19)=CalendarYear,MONTH(JunSun1+19)=6),JunSun1+19,""))</f>
        <v>44728</v>
      </c>
      <c r="N23" s="135">
        <f>IF(DAY(JunSun1)=1,IF(AND(YEAR(JunSun1+13)=CalendarYear,MONTH(JunSun1+13)=6),JunSun1+13,""),IF(AND(YEAR(JunSun1+20)=CalendarYear,MONTH(JunSun1+20)=6),JunSun1+20,""))</f>
        <v>44729</v>
      </c>
      <c r="O23" s="138">
        <f>IF(DAY(JunSun1)=1,IF(AND(YEAR(JunSun1+14)=CalendarYear,MONTH(JunSun1+14)=6),JunSun1+14,""),IF(AND(YEAR(JunSun1+21)=CalendarYear,MONTH(JunSun1+21)=6),JunSun1+21,""))</f>
        <v>44730</v>
      </c>
      <c r="P23" s="89"/>
      <c r="R23" s="77"/>
      <c r="V23" s="2"/>
      <c r="AD23" s="2"/>
      <c r="AL23" s="2"/>
    </row>
    <row r="24" spans="1:38" ht="15" customHeight="1" x14ac:dyDescent="0.2">
      <c r="B24" s="71">
        <f>IF(DAY(MaySun1)=1,IF(AND(YEAR(MaySun1+15)=CalendarYear,MONTH(MaySun1+15)=5),MaySun1+15,""),IF(AND(YEAR(MaySun1+22)=CalendarYear,MONTH(MaySun1+22)=5),MaySun1+22,""))</f>
        <v>44703</v>
      </c>
      <c r="C24" s="133">
        <f>IF(DAY(MaySun1)=1,IF(AND(YEAR(MaySun1+16)=CalendarYear,MONTH(MaySun1+16)=5),MaySun1+16,""),IF(AND(YEAR(MaySun1+23)=CalendarYear,MONTH(MaySun1+23)=5),MaySun1+23,""))</f>
        <v>44704</v>
      </c>
      <c r="D24" s="133">
        <f>IF(DAY(MaySun1)=1,IF(AND(YEAR(MaySun1+17)=CalendarYear,MONTH(MaySun1+17)=5),MaySun1+17,""),IF(AND(YEAR(MaySun1+24)=CalendarYear,MONTH(MaySun1+24)=5),MaySun1+24,""))</f>
        <v>44705</v>
      </c>
      <c r="E24" s="133">
        <f>IF(DAY(MaySun1)=1,IF(AND(YEAR(MaySun1+18)=CalendarYear,MONTH(MaySun1+18)=5),MaySun1+18,""),IF(AND(YEAR(MaySun1+25)=CalendarYear,MONTH(MaySun1+25)=5),MaySun1+25,""))</f>
        <v>44706</v>
      </c>
      <c r="F24" s="135">
        <f>IF(DAY(MaySun1)=1,IF(AND(YEAR(MaySun1+19)=CalendarYear,MONTH(MaySun1+19)=5),MaySun1+19,""),IF(AND(YEAR(MaySun1+26)=CalendarYear,MONTH(MaySun1+26)=5),MaySun1+26,""))</f>
        <v>44707</v>
      </c>
      <c r="G24" s="133">
        <f>IF(DAY(MaySun1)=1,IF(AND(YEAR(MaySun1+20)=CalendarYear,MONTH(MaySun1+20)=5),MaySun1+20,""),IF(AND(YEAR(MaySun1+27)=CalendarYear,MONTH(MaySun1+27)=5),MaySun1+27,""))</f>
        <v>44708</v>
      </c>
      <c r="H24" s="138">
        <f>IF(DAY(MaySun1)=1,IF(AND(YEAR(MaySun1+21)=CalendarYear,MONTH(MaySun1+21)=5),MaySun1+21,""),IF(AND(YEAR(MaySun1+28)=CalendarYear,MONTH(MaySun1+28)=5),MaySun1+28,""))</f>
        <v>44709</v>
      </c>
      <c r="I24" s="135">
        <f>IF(DAY(JunSun1)=1,IF(AND(YEAR(JunSun1+15)=CalendarYear,MONTH(JunSun1+15)=6),JunSun1+15,""),IF(AND(YEAR(JunSun1+22)=CalendarYear,MONTH(JunSun1+22)=6),JunSun1+22,""))</f>
        <v>44731</v>
      </c>
      <c r="J24" s="133">
        <f>IF(DAY(JunSun1)=1,IF(AND(YEAR(JunSun1+16)=CalendarYear,MONTH(JunSun1+16)=6),JunSun1+16,""),IF(AND(YEAR(JunSun1+23)=CalendarYear,MONTH(JunSun1+23)=6),JunSun1+23,""))</f>
        <v>44732</v>
      </c>
      <c r="K24" s="133">
        <f>IF(DAY(JunSun1)=1,IF(AND(YEAR(JunSun1+17)=CalendarYear,MONTH(JunSun1+17)=6),JunSun1+17,""),IF(AND(YEAR(JunSun1+24)=CalendarYear,MONTH(JunSun1+24)=6),JunSun1+24,""))</f>
        <v>44733</v>
      </c>
      <c r="L24" s="133">
        <f>IF(DAY(JunSun1)=1,IF(AND(YEAR(JunSun1+18)=CalendarYear,MONTH(JunSun1+18)=6),JunSun1+18,""),IF(AND(YEAR(JunSun1+25)=CalendarYear,MONTH(JunSun1+25)=6),JunSun1+25,""))</f>
        <v>44734</v>
      </c>
      <c r="M24" s="133">
        <f>IF(DAY(JunSun1)=1,IF(AND(YEAR(JunSun1+19)=CalendarYear,MONTH(JunSun1+19)=6),JunSun1+19,""),IF(AND(YEAR(JunSun1+26)=CalendarYear,MONTH(JunSun1+26)=6),JunSun1+26,""))</f>
        <v>44735</v>
      </c>
      <c r="N24" s="133">
        <f>IF(DAY(JunSun1)=1,IF(AND(YEAR(JunSun1+20)=CalendarYear,MONTH(JunSun1+20)=6),JunSun1+20,""),IF(AND(YEAR(JunSun1+27)=CalendarYear,MONTH(JunSun1+27)=6),JunSun1+27,""))</f>
        <v>44736</v>
      </c>
      <c r="O24" s="138">
        <f>IF(DAY(JunSun1)=1,IF(AND(YEAR(JunSun1+21)=CalendarYear,MONTH(JunSun1+21)=6),JunSun1+21,""),IF(AND(YEAR(JunSun1+28)=CalendarYear,MONTH(JunSun1+28)=6),JunSun1+28,""))</f>
        <v>44737</v>
      </c>
      <c r="P24" s="89"/>
      <c r="R24" s="1"/>
      <c r="V24" s="2"/>
      <c r="AD24" s="2"/>
      <c r="AL24" s="2"/>
    </row>
    <row r="25" spans="1:38" ht="15" customHeight="1" x14ac:dyDescent="0.2">
      <c r="B25" s="71">
        <f>IF(DAY(MaySun1)=1,IF(AND(YEAR(MaySun1+22)=CalendarYear,MONTH(MaySun1+22)=5),MaySun1+22,""),IF(AND(YEAR(MaySun1+29)=CalendarYear,MONTH(MaySun1+29)=5),MaySun1+29,""))</f>
        <v>44710</v>
      </c>
      <c r="C25" s="133">
        <f>IF(DAY(MaySun1)=1,IF(AND(YEAR(MaySun1+23)=CalendarYear,MONTH(MaySun1+23)=5),MaySun1+23,""),IF(AND(YEAR(MaySun1+30)=CalendarYear,MONTH(MaySun1+30)=5),MaySun1+30,""))</f>
        <v>44711</v>
      </c>
      <c r="D25" s="133">
        <f>IF(DAY(MaySun1)=1,IF(AND(YEAR(MaySun1+24)=CalendarYear,MONTH(MaySun1+24)=5),MaySun1+24,""),IF(AND(YEAR(MaySun1+31)=CalendarYear,MONTH(MaySun1+31)=5),MaySun1+31,""))</f>
        <v>44712</v>
      </c>
      <c r="E25" s="133" t="str">
        <f>IF(DAY(MaySun1)=1,IF(AND(YEAR(MaySun1+25)=CalendarYear,MONTH(MaySun1+25)=5),MaySun1+25,""),IF(AND(YEAR(MaySun1+32)=CalendarYear,MONTH(MaySun1+32)=5),MaySun1+32,""))</f>
        <v/>
      </c>
      <c r="F25" s="133" t="str">
        <f>IF(DAY(MaySun1)=1,IF(AND(YEAR(MaySun1+26)=CalendarYear,MONTH(MaySun1+26)=5),MaySun1+26,""),IF(AND(YEAR(MaySun1+33)=CalendarYear,MONTH(MaySun1+33)=5),MaySun1+33,""))</f>
        <v/>
      </c>
      <c r="G25" s="133" t="str">
        <f>IF(DAY(MaySun1)=1,IF(AND(YEAR(MaySun1+27)=CalendarYear,MONTH(MaySun1+27)=5),MaySun1+27,""),IF(AND(YEAR(MaySun1+34)=CalendarYear,MONTH(MaySun1+34)=5),MaySun1+34,""))</f>
        <v/>
      </c>
      <c r="H25" s="138" t="str">
        <f>IF(DAY(MaySun1)=1,IF(AND(YEAR(MaySun1+28)=CalendarYear,MONTH(MaySun1+28)=5),MaySun1+28,""),IF(AND(YEAR(MaySun1+35)=CalendarYear,MONTH(MaySun1+35)=5),MaySun1+35,""))</f>
        <v/>
      </c>
      <c r="I25" s="135">
        <f>IF(DAY(JunSun1)=1,IF(AND(YEAR(JunSun1+22)=CalendarYear,MONTH(JunSun1+22)=6),JunSun1+22,""),IF(AND(YEAR(JunSun1+29)=CalendarYear,MONTH(JunSun1+29)=6),JunSun1+29,""))</f>
        <v>44738</v>
      </c>
      <c r="J25" s="133">
        <f>IF(DAY(JunSun1)=1,IF(AND(YEAR(JunSun1+23)=CalendarYear,MONTH(JunSun1+23)=6),JunSun1+23,""),IF(AND(YEAR(JunSun1+30)=CalendarYear,MONTH(JunSun1+30)=6),JunSun1+30,""))</f>
        <v>44739</v>
      </c>
      <c r="K25" s="133">
        <f>IF(DAY(JunSun1)=1,IF(AND(YEAR(JunSun1+24)=CalendarYear,MONTH(JunSun1+24)=6),JunSun1+24,""),IF(AND(YEAR(JunSun1+31)=CalendarYear,MONTH(JunSun1+31)=6),JunSun1+31,""))</f>
        <v>44740</v>
      </c>
      <c r="L25" s="121">
        <f>IF(DAY(JunSun1)=1,IF(AND(YEAR(JunSun1+25)=CalendarYear,MONTH(JunSun1+25)=6),JunSun1+25,""),IF(AND(YEAR(JunSun1+32)=CalendarYear,MONTH(JunSun1+32)=6),JunSun1+32,""))</f>
        <v>44741</v>
      </c>
      <c r="M25" s="121">
        <f>IF(DAY(JunSun1)=1,IF(AND(YEAR(JunSun1+26)=CalendarYear,MONTH(JunSun1+26)=6),JunSun1+26,""),IF(AND(YEAR(JunSun1+33)=CalendarYear,MONTH(JunSun1+33)=6),JunSun1+33,""))</f>
        <v>44742</v>
      </c>
      <c r="N25" s="133" t="str">
        <f>IF(DAY(JunSun1)=1,IF(AND(YEAR(JunSun1+27)=CalendarYear,MONTH(JunSun1+27)=6),JunSun1+27,""),IF(AND(YEAR(JunSun1+34)=CalendarYear,MONTH(JunSun1+34)=6),JunSun1+34,""))</f>
        <v/>
      </c>
      <c r="O25" s="138" t="str">
        <f>IF(DAY(JunSun1)=1,IF(AND(YEAR(JunSun1+28)=CalendarYear,MONTH(JunSun1+28)=6),JunSun1+28,""),IF(AND(YEAR(JunSun1+35)=CalendarYear,MONTH(JunSun1+35)=6),JunSun1+35,""))</f>
        <v/>
      </c>
      <c r="P25" s="89"/>
      <c r="S25" s="12"/>
      <c r="V25" s="2"/>
      <c r="AD25" s="2"/>
      <c r="AL25" s="2"/>
    </row>
    <row r="26" spans="1:38" ht="15" customHeight="1" x14ac:dyDescent="0.2">
      <c r="A26" s="24" t="s">
        <v>11</v>
      </c>
      <c r="B26" s="72" t="str">
        <f>IF(DAY(MaySun1)=1,IF(AND(YEAR(MaySun1+29)=CalendarYear,MONTH(MaySun1+29)=5),MaySun1+29,""),IF(AND(YEAR(MaySun1+36)=CalendarYear,MONTH(MaySun1+36)=5),MaySun1+36,""))</f>
        <v/>
      </c>
      <c r="C26" s="134" t="str">
        <f>IF(DAY(MaySun1)=1,IF(AND(YEAR(MaySun1+30)=CalendarYear,MONTH(MaySun1+30)=5),MaySun1+30,""),IF(AND(YEAR(MaySun1+37)=CalendarYear,MONTH(MaySun1+37)=5),MaySun1+37,""))</f>
        <v/>
      </c>
      <c r="D26" s="134" t="str">
        <f>IF(DAY(MaySun1)=1,IF(AND(YEAR(MaySun1+31)=CalendarYear,MONTH(MaySun1+31)=5),MaySun1+31,""),IF(AND(YEAR(MaySun1+38)=CalendarYear,MONTH(MaySun1+38)=5),MaySun1+38,""))</f>
        <v/>
      </c>
      <c r="E26" s="134" t="str">
        <f>IF(DAY(MaySun1)=1,IF(AND(YEAR(MaySun1+32)=CalendarYear,MONTH(MaySun1+32)=5),MaySun1+32,""),IF(AND(YEAR(MaySun1+39)=CalendarYear,MONTH(MaySun1+39)=5),MaySun1+39,""))</f>
        <v/>
      </c>
      <c r="F26" s="134" t="str">
        <f>IF(DAY(MaySun1)=1,IF(AND(YEAR(MaySun1+33)=CalendarYear,MONTH(MaySun1+33)=5),MaySun1+33,""),IF(AND(YEAR(MaySun1+40)=CalendarYear,MONTH(MaySun1+40)=5),MaySun1+40,""))</f>
        <v/>
      </c>
      <c r="G26" s="134" t="str">
        <f>IF(DAY(MaySun1)=1,IF(AND(YEAR(MaySun1+34)=CalendarYear,MONTH(MaySun1+34)=5),MaySun1+34,""),IF(AND(YEAR(MaySun1+41)=CalendarYear,MONTH(MaySun1+41)=5),MaySun1+41,""))</f>
        <v/>
      </c>
      <c r="H26" s="141" t="str">
        <f>IF(DAY(MaySun1)=1,IF(AND(YEAR(MaySun1+35)=CalendarYear,MONTH(MaySun1+35)=5),MaySun1+35,""),IF(AND(YEAR(MaySun1+42)=CalendarYear,MONTH(MaySun1+42)=5),MaySun1+42,""))</f>
        <v/>
      </c>
      <c r="I26" s="134" t="str">
        <f>IF(DAY(JunSun1)=1,IF(AND(YEAR(JunSun1+29)=CalendarYear,MONTH(JunSun1+29)=6),JunSun1+29,""),IF(AND(YEAR(JunSun1+36)=CalendarYear,MONTH(JunSun1+36)=6),JunSun1+36,""))</f>
        <v/>
      </c>
      <c r="J26" s="134" t="str">
        <f>IF(DAY(JunSun1)=1,IF(AND(YEAR(JunSun1+30)=CalendarYear,MONTH(JunSun1+30)=6),JunSun1+30,""),IF(AND(YEAR(JunSun1+37)=CalendarYear,MONTH(JunSun1+37)=6),JunSun1+37,""))</f>
        <v/>
      </c>
      <c r="K26" s="134" t="str">
        <f>IF(DAY(JunSun1)=1,IF(AND(YEAR(JunSun1+31)=CalendarYear,MONTH(JunSun1+31)=6),JunSun1+31,""),IF(AND(YEAR(JunSun1+38)=CalendarYear,MONTH(JunSun1+38)=6),JunSun1+38,""))</f>
        <v/>
      </c>
      <c r="L26" s="134" t="str">
        <f>IF(DAY(JunSun1)=1,IF(AND(YEAR(JunSun1+32)=CalendarYear,MONTH(JunSun1+32)=6),JunSun1+32,""),IF(AND(YEAR(JunSun1+39)=CalendarYear,MONTH(JunSun1+39)=6),JunSun1+39,""))</f>
        <v/>
      </c>
      <c r="M26" s="134" t="str">
        <f>IF(DAY(JunSun1)=1,IF(AND(YEAR(JunSun1+33)=CalendarYear,MONTH(JunSun1+33)=6),JunSun1+33,""),IF(AND(YEAR(JunSun1+40)=CalendarYear,MONTH(JunSun1+40)=6),JunSun1+40,""))</f>
        <v/>
      </c>
      <c r="N26" s="134" t="str">
        <f>IF(DAY(JunSun1)=1,IF(AND(YEAR(JunSun1+34)=CalendarYear,MONTH(JunSun1+34)=6),JunSun1+34,""),IF(AND(YEAR(JunSun1+41)=CalendarYear,MONTH(JunSun1+41)=6),JunSun1+41,""))</f>
        <v/>
      </c>
      <c r="O26" s="141" t="str">
        <f>IF(DAY(JunSun1)=1,IF(AND(YEAR(JunSun1+35)=CalendarYear,MONTH(JunSun1+35)=6),JunSun1+35,""),IF(AND(YEAR(JunSun1+42)=CalendarYear,MONTH(JunSun1+42)=6),JunSun1+42,""))</f>
        <v/>
      </c>
      <c r="P26" s="90"/>
      <c r="Q26" s="2"/>
      <c r="T26" s="2"/>
      <c r="U26" s="2"/>
      <c r="V26" s="2"/>
      <c r="AD26" s="2"/>
      <c r="AL26" s="2"/>
    </row>
    <row r="27" spans="1:38" ht="15" customHeight="1" x14ac:dyDescent="0.2">
      <c r="A27" s="24" t="s">
        <v>20</v>
      </c>
      <c r="B27" s="183" t="s">
        <v>32</v>
      </c>
      <c r="C27" s="170"/>
      <c r="D27" s="170"/>
      <c r="E27" s="170"/>
      <c r="F27" s="170"/>
      <c r="G27" s="170"/>
      <c r="H27" s="171"/>
      <c r="I27" s="183" t="s">
        <v>33</v>
      </c>
      <c r="J27" s="170"/>
      <c r="K27" s="170"/>
      <c r="L27" s="170"/>
      <c r="M27" s="170"/>
      <c r="N27" s="170"/>
      <c r="O27" s="171"/>
      <c r="P27" s="89"/>
    </row>
    <row r="28" spans="1:38" ht="15" customHeight="1" x14ac:dyDescent="0.2">
      <c r="A28" s="24"/>
      <c r="B28" s="70" t="s">
        <v>0</v>
      </c>
      <c r="C28" s="142" t="s">
        <v>51</v>
      </c>
      <c r="D28" s="142" t="s">
        <v>52</v>
      </c>
      <c r="E28" s="142" t="s">
        <v>53</v>
      </c>
      <c r="F28" s="142" t="s">
        <v>54</v>
      </c>
      <c r="G28" s="142" t="s">
        <v>55</v>
      </c>
      <c r="H28" s="34" t="s">
        <v>56</v>
      </c>
      <c r="I28" s="143" t="s">
        <v>0</v>
      </c>
      <c r="J28" s="142" t="s">
        <v>51</v>
      </c>
      <c r="K28" s="142" t="s">
        <v>52</v>
      </c>
      <c r="L28" s="142" t="s">
        <v>53</v>
      </c>
      <c r="M28" s="142" t="s">
        <v>54</v>
      </c>
      <c r="N28" s="142" t="s">
        <v>55</v>
      </c>
      <c r="O28" s="34" t="s">
        <v>56</v>
      </c>
      <c r="P28" s="89"/>
    </row>
    <row r="29" spans="1:38" ht="15" customHeight="1" x14ac:dyDescent="0.2">
      <c r="A29" s="24"/>
      <c r="B29" s="71" t="str">
        <f>IF(DAY(JulSun1)=1,"",IF(AND(YEAR(JulSun1+1)=CalendarYear,MONTH(JulSun1+1)=7),JulSun1+1,""))</f>
        <v/>
      </c>
      <c r="C29" s="133" t="str">
        <f>IF(DAY(JulSun1)=1,"",IF(AND(YEAR(JulSun1+2)=CalendarYear,MONTH(JulSun1+2)=7),JulSun1+2,""))</f>
        <v/>
      </c>
      <c r="D29" s="133" t="str">
        <f>IF(DAY(JulSun1)=1,"",IF(AND(YEAR(JulSun1+3)=CalendarYear,MONTH(JulSun1+3)=7),JulSun1+3,""))</f>
        <v/>
      </c>
      <c r="E29" s="133" t="str">
        <f>IF(DAY(JulSun1)=1,"",IF(AND(YEAR(JulSun1+4)=CalendarYear,MONTH(JulSun1+4)=7),JulSun1+4,""))</f>
        <v/>
      </c>
      <c r="F29" s="133" t="str">
        <f>IF(DAY(JulSun1)=1,"",IF(AND(YEAR(JulSun1+5)=CalendarYear,MONTH(JulSun1+5)=7),JulSun1+5,""))</f>
        <v/>
      </c>
      <c r="G29" s="133">
        <f>IF(DAY(JulSun1)=1,"",IF(AND(YEAR(JulSun1+6)=CalendarYear,MONTH(JulSun1+6)=7),JulSun1+6,""))</f>
        <v>44743</v>
      </c>
      <c r="H29" s="138">
        <f>IF(DAY(JulSun1)=1,IF(AND(YEAR(JulSun1)=CalendarYear,MONTH(JulSun1)=7),JulSun1,""),IF(AND(YEAR(JulSun1+7)=CalendarYear,MONTH(JulSun1+7)=7),JulSun1+7,""))</f>
        <v>44744</v>
      </c>
      <c r="I29" s="135" t="str">
        <f>IF(DAY(AugSun1)=1,"",IF(AND(YEAR(AugSun1+1)=CalendarYear,MONTH(AugSun1+1)=8),AugSun1+1,""))</f>
        <v/>
      </c>
      <c r="J29" s="135">
        <f>IF(DAY(AugSun1)=1,"",IF(AND(YEAR(AugSun1+2)=CalendarYear,MONTH(AugSun1+2)=8),AugSun1+2,""))</f>
        <v>44774</v>
      </c>
      <c r="K29" s="133">
        <f>IF(DAY(AugSun1)=1,"",IF(AND(YEAR(AugSun1+3)=CalendarYear,MONTH(AugSun1+3)=8),AugSun1+3,""))</f>
        <v>44775</v>
      </c>
      <c r="L29" s="133">
        <f>IF(DAY(AugSun1)=1,"",IF(AND(YEAR(AugSun1+4)=CalendarYear,MONTH(AugSun1+4)=8),AugSun1+4,""))</f>
        <v>44776</v>
      </c>
      <c r="M29" s="133">
        <f>IF(DAY(AugSun1)=1,"",IF(AND(YEAR(AugSun1+5)=CalendarYear,MONTH(AugSun1+5)=8),AugSun1+5,""))</f>
        <v>44777</v>
      </c>
      <c r="N29" s="133">
        <f>IF(DAY(AugSun1)=1,"",IF(AND(YEAR(AugSun1+6)=CalendarYear,MONTH(AugSun1+6)=8),AugSun1+6,""))</f>
        <v>44778</v>
      </c>
      <c r="O29" s="138">
        <f>IF(DAY(AugSun1)=1,IF(AND(YEAR(AugSun1)=CalendarYear,MONTH(AugSun1)=8),AugSun1,""),IF(AND(YEAR(AugSun1+7)=CalendarYear,MONTH(AugSun1+7)=8),AugSun1+7,""))</f>
        <v>44779</v>
      </c>
      <c r="P29" s="89"/>
    </row>
    <row r="30" spans="1:38" ht="15" customHeight="1" x14ac:dyDescent="0.2">
      <c r="B30" s="71">
        <f>IF(DAY(JulSun1)=1,IF(AND(YEAR(JulSun1+1)=CalendarYear,MONTH(JulSun1+1)=7),JulSun1+1,""),IF(AND(YEAR(JulSun1+8)=CalendarYear,MONTH(JulSun1+8)=7),JulSun1+8,""))</f>
        <v>44745</v>
      </c>
      <c r="C30" s="133">
        <f>IF(DAY(JulSun1)=1,IF(AND(YEAR(JulSun1+2)=CalendarYear,MONTH(JulSun1+2)=7),JulSun1+2,""),IF(AND(YEAR(JulSun1+9)=CalendarYear,MONTH(JulSun1+9)=7),JulSun1+9,""))</f>
        <v>44746</v>
      </c>
      <c r="D30" s="133">
        <f>IF(DAY(JulSun1)=1,IF(AND(YEAR(JulSun1+3)=CalendarYear,MONTH(JulSun1+3)=7),JulSun1+3,""),IF(AND(YEAR(JulSun1+10)=CalendarYear,MONTH(JulSun1+10)=7),JulSun1+10,""))</f>
        <v>44747</v>
      </c>
      <c r="E30" s="133">
        <f>IF(DAY(JulSun1)=1,IF(AND(YEAR(JulSun1+4)=CalendarYear,MONTH(JulSun1+4)=7),JulSun1+4,""),IF(AND(YEAR(JulSun1+11)=CalendarYear,MONTH(JulSun1+11)=7),JulSun1+11,""))</f>
        <v>44748</v>
      </c>
      <c r="F30" s="133">
        <f>IF(DAY(JulSun1)=1,IF(AND(YEAR(JulSun1+5)=CalendarYear,MONTH(JulSun1+5)=7),JulSun1+5,""),IF(AND(YEAR(JulSun1+12)=CalendarYear,MONTH(JulSun1+12)=7),JulSun1+12,""))</f>
        <v>44749</v>
      </c>
      <c r="G30" s="133">
        <f>IF(DAY(JulSun1)=1,IF(AND(YEAR(JulSun1+6)=CalendarYear,MONTH(JulSun1+6)=7),JulSun1+6,""),IF(AND(YEAR(JulSun1+13)=CalendarYear,MONTH(JulSun1+13)=7),JulSun1+13,""))</f>
        <v>44750</v>
      </c>
      <c r="H30" s="138">
        <f>IF(DAY(JulSun1)=1,IF(AND(YEAR(JulSun1+7)=CalendarYear,MONTH(JulSun1+7)=7),JulSun1+7,""),IF(AND(YEAR(JulSun1+14)=CalendarYear,MONTH(JulSun1+14)=7),JulSun1+14,""))</f>
        <v>44751</v>
      </c>
      <c r="I30" s="135">
        <f>IF(DAY(AugSun1)=1,IF(AND(YEAR(AugSun1+1)=CalendarYear,MONTH(AugSun1+1)=8),AugSun1+1,""),IF(AND(YEAR(AugSun1+8)=CalendarYear,MONTH(AugSun1+8)=8),AugSun1+8,""))</f>
        <v>44780</v>
      </c>
      <c r="J30" s="139">
        <f>IF(DAY(AugSun1)=1,IF(AND(YEAR(AugSun1+2)=CalendarYear,MONTH(AugSun1+2)=8),AugSun1+2,""),IF(AND(YEAR(AugSun1+9)=CalendarYear,MONTH(AugSun1+9)=8),AugSun1+9,""))</f>
        <v>44781</v>
      </c>
      <c r="K30" s="133">
        <f>IF(DAY(AugSun1)=1,IF(AND(YEAR(AugSun1+3)=CalendarYear,MONTH(AugSun1+3)=8),AugSun1+3,""),IF(AND(YEAR(AugSun1+10)=CalendarYear,MONTH(AugSun1+10)=8),AugSun1+10,""))</f>
        <v>44782</v>
      </c>
      <c r="L30" s="121">
        <f>IF(DAY(AugSun1)=1,IF(AND(YEAR(AugSun1+4)=CalendarYear,MONTH(AugSun1+4)=8),AugSun1+4,""),IF(AND(YEAR(AugSun1+11)=CalendarYear,MONTH(AugSun1+11)=8),AugSun1+11,""))</f>
        <v>44783</v>
      </c>
      <c r="M30" s="121">
        <f>IF(DAY(AugSun1)=1,IF(AND(YEAR(AugSun1+5)=CalendarYear,MONTH(AugSun1+5)=8),AugSun1+5,""),IF(AND(YEAR(AugSun1+12)=CalendarYear,MONTH(AugSun1+12)=8),AugSun1+12,""))</f>
        <v>44784</v>
      </c>
      <c r="N30" s="133">
        <f>IF(DAY(AugSun1)=1,IF(AND(YEAR(AugSun1+6)=CalendarYear,MONTH(AugSun1+6)=8),AugSun1+6,""),IF(AND(YEAR(AugSun1+13)=CalendarYear,MONTH(AugSun1+13)=8),AugSun1+13,""))</f>
        <v>44785</v>
      </c>
      <c r="O30" s="138">
        <f>IF(DAY(AugSun1)=1,IF(AND(YEAR(AugSun1+7)=CalendarYear,MONTH(AugSun1+7)=8),AugSun1+7,""),IF(AND(YEAR(AugSun1+14)=CalendarYear,MONTH(AugSun1+14)=8),AugSun1+14,""))</f>
        <v>44786</v>
      </c>
      <c r="P30" s="89"/>
    </row>
    <row r="31" spans="1:38" ht="15" customHeight="1" x14ac:dyDescent="0.2">
      <c r="B31" s="71">
        <f>IF(DAY(JulSun1)=1,IF(AND(YEAR(JulSun1+8)=CalendarYear,MONTH(JulSun1+8)=7),JulSun1+8,""),IF(AND(YEAR(JulSun1+15)=CalendarYear,MONTH(JulSun1+15)=7),JulSun1+15,""))</f>
        <v>44752</v>
      </c>
      <c r="C31" s="133">
        <f>IF(DAY(JulSun1)=1,IF(AND(YEAR(JulSun1+9)=CalendarYear,MONTH(JulSun1+9)=7),JulSun1+9,""),IF(AND(YEAR(JulSun1+16)=CalendarYear,MONTH(JulSun1+16)=7),JulSun1+16,""))</f>
        <v>44753</v>
      </c>
      <c r="D31" s="133">
        <f>IF(DAY(JulSun1)=1,IF(AND(YEAR(JulSun1+10)=CalendarYear,MONTH(JulSun1+10)=7),JulSun1+10,""),IF(AND(YEAR(JulSun1+17)=CalendarYear,MONTH(JulSun1+17)=7),JulSun1+17,""))</f>
        <v>44754</v>
      </c>
      <c r="E31" s="121">
        <f>IF(DAY(JulSun1)=1,IF(AND(YEAR(JulSun1+11)=CalendarYear,MONTH(JulSun1+11)=7),JulSun1+11,""),IF(AND(YEAR(JulSun1+18)=CalendarYear,MONTH(JulSun1+18)=7),JulSun1+18,""))</f>
        <v>44755</v>
      </c>
      <c r="F31" s="121">
        <f>IF(DAY(JulSun1)=1,IF(AND(YEAR(JulSun1+12)=CalendarYear,MONTH(JulSun1+12)=7),JulSun1+12,""),IF(AND(YEAR(JulSun1+19)=CalendarYear,MONTH(JulSun1+19)=7),JulSun1+19,""))</f>
        <v>44756</v>
      </c>
      <c r="G31" s="133">
        <f>IF(DAY(JulSun1)=1,IF(AND(YEAR(JulSun1+13)=CalendarYear,MONTH(JulSun1+13)=7),JulSun1+13,""),IF(AND(YEAR(JulSun1+20)=CalendarYear,MONTH(JulSun1+20)=7),JulSun1+20,""))</f>
        <v>44757</v>
      </c>
      <c r="H31" s="138">
        <f>IF(DAY(JulSun1)=1,IF(AND(YEAR(JulSun1+14)=CalendarYear,MONTH(JulSun1+14)=7),JulSun1+14,""),IF(AND(YEAR(JulSun1+21)=CalendarYear,MONTH(JulSun1+21)=7),JulSun1+21,""))</f>
        <v>44758</v>
      </c>
      <c r="I31" s="135">
        <f>IF(DAY(AugSun1)=1,IF(AND(YEAR(AugSun1+8)=CalendarYear,MONTH(AugSun1+8)=8),AugSun1+8,""),IF(AND(YEAR(AugSun1+15)=CalendarYear,MONTH(AugSun1+15)=8),AugSun1+15,""))</f>
        <v>44787</v>
      </c>
      <c r="J31" s="133">
        <f>IF(DAY(AugSun1)=1,IF(AND(YEAR(AugSun1+9)=CalendarYear,MONTH(AugSun1+9)=8),AugSun1+9,""),IF(AND(YEAR(AugSun1+16)=CalendarYear,MONTH(AugSun1+16)=8),AugSun1+16,""))</f>
        <v>44788</v>
      </c>
      <c r="K31" s="133">
        <f>IF(DAY(AugSun1)=1,IF(AND(YEAR(AugSun1+10)=CalendarYear,MONTH(AugSun1+10)=8),AugSun1+10,""),IF(AND(YEAR(AugSun1+17)=CalendarYear,MONTH(AugSun1+17)=8),AugSun1+17,""))</f>
        <v>44789</v>
      </c>
      <c r="L31" s="133">
        <f>IF(DAY(AugSun1)=1,IF(AND(YEAR(AugSun1+11)=CalendarYear,MONTH(AugSun1+11)=8),AugSun1+11,""),IF(AND(YEAR(AugSun1+18)=CalendarYear,MONTH(AugSun1+18)=8),AugSun1+18,""))</f>
        <v>44790</v>
      </c>
      <c r="M31" s="133">
        <f>IF(DAY(AugSun1)=1,IF(AND(YEAR(AugSun1+12)=CalendarYear,MONTH(AugSun1+12)=8),AugSun1+12,""),IF(AND(YEAR(AugSun1+19)=CalendarYear,MONTH(AugSun1+19)=8),AugSun1+19,""))</f>
        <v>44791</v>
      </c>
      <c r="N31" s="133">
        <f>IF(DAY(AugSun1)=1,IF(AND(YEAR(AugSun1+13)=CalendarYear,MONTH(AugSun1+13)=8),AugSun1+13,""),IF(AND(YEAR(AugSun1+20)=CalendarYear,MONTH(AugSun1+20)=8),AugSun1+20,""))</f>
        <v>44792</v>
      </c>
      <c r="O31" s="138">
        <f>IF(DAY(AugSun1)=1,IF(AND(YEAR(AugSun1+14)=CalendarYear,MONTH(AugSun1+14)=8),AugSun1+14,""),IF(AND(YEAR(AugSun1+21)=CalendarYear,MONTH(AugSun1+21)=8),AugSun1+21,""))</f>
        <v>44793</v>
      </c>
      <c r="P31" s="89"/>
      <c r="S31" s="10"/>
    </row>
    <row r="32" spans="1:38" ht="15" customHeight="1" x14ac:dyDescent="0.2">
      <c r="B32" s="71">
        <f>IF(DAY(JulSun1)=1,IF(AND(YEAR(JulSun1+15)=CalendarYear,MONTH(JulSun1+15)=7),JulSun1+15,""),IF(AND(YEAR(JulSun1+22)=CalendarYear,MONTH(JulSun1+22)=7),JulSun1+22,""))</f>
        <v>44759</v>
      </c>
      <c r="C32" s="133">
        <f>IF(DAY(JulSun1)=1,IF(AND(YEAR(JulSun1+16)=CalendarYear,MONTH(JulSun1+16)=7),JulSun1+16,""),IF(AND(YEAR(JulSun1+23)=CalendarYear,MONTH(JulSun1+23)=7),JulSun1+23,""))</f>
        <v>44760</v>
      </c>
      <c r="D32" s="133">
        <f>IF(DAY(JulSun1)=1,IF(AND(YEAR(JulSun1+17)=CalendarYear,MONTH(JulSun1+17)=7),JulSun1+17,""),IF(AND(YEAR(JulSun1+24)=CalendarYear,MONTH(JulSun1+24)=7),JulSun1+24,""))</f>
        <v>44761</v>
      </c>
      <c r="E32" s="133">
        <f>IF(DAY(JulSun1)=1,IF(AND(YEAR(JulSun1+18)=CalendarYear,MONTH(JulSun1+18)=7),JulSun1+18,""),IF(AND(YEAR(JulSun1+25)=CalendarYear,MONTH(JulSun1+25)=7),JulSun1+25,""))</f>
        <v>44762</v>
      </c>
      <c r="F32" s="133">
        <f>IF(DAY(JulSun1)=1,IF(AND(YEAR(JulSun1+19)=CalendarYear,MONTH(JulSun1+19)=7),JulSun1+19,""),IF(AND(YEAR(JulSun1+26)=CalendarYear,MONTH(JulSun1+26)=7),JulSun1+26,""))</f>
        <v>44763</v>
      </c>
      <c r="G32" s="133">
        <f>IF(DAY(JulSun1)=1,IF(AND(YEAR(JulSun1+20)=CalendarYear,MONTH(JulSun1+20)=7),JulSun1+20,""),IF(AND(YEAR(JulSun1+27)=CalendarYear,MONTH(JulSun1+27)=7),JulSun1+27,""))</f>
        <v>44764</v>
      </c>
      <c r="H32" s="138">
        <f>IF(DAY(JulSun1)=1,IF(AND(YEAR(JulSun1+21)=CalendarYear,MONTH(JulSun1+21)=7),JulSun1+21,""),IF(AND(YEAR(JulSun1+28)=CalendarYear,MONTH(JulSun1+28)=7),JulSun1+28,""))</f>
        <v>44765</v>
      </c>
      <c r="I32" s="135">
        <f>IF(DAY(AugSun1)=1,IF(AND(YEAR(AugSun1+15)=CalendarYear,MONTH(AugSun1+15)=8),AugSun1+15,""),IF(AND(YEAR(AugSun1+22)=CalendarYear,MONTH(AugSun1+22)=8),AugSun1+22,""))</f>
        <v>44794</v>
      </c>
      <c r="J32" s="133">
        <f>IF(DAY(AugSun1)=1,IF(AND(YEAR(AugSun1+16)=CalendarYear,MONTH(AugSun1+16)=8),AugSun1+16,""),IF(AND(YEAR(AugSun1+23)=CalendarYear,MONTH(AugSun1+23)=8),AugSun1+23,""))</f>
        <v>44795</v>
      </c>
      <c r="K32" s="133">
        <f>IF(DAY(AugSun1)=1,IF(AND(YEAR(AugSun1+17)=CalendarYear,MONTH(AugSun1+17)=8),AugSun1+17,""),IF(AND(YEAR(AugSun1+24)=CalendarYear,MONTH(AugSun1+24)=8),AugSun1+24,""))</f>
        <v>44796</v>
      </c>
      <c r="L32" s="121">
        <f>IF(DAY(AugSun1)=1,IF(AND(YEAR(AugSun1+18)=CalendarYear,MONTH(AugSun1+18)=8),AugSun1+18,""),IF(AND(YEAR(AugSun1+25)=CalendarYear,MONTH(AugSun1+25)=8),AugSun1+25,""))</f>
        <v>44797</v>
      </c>
      <c r="M32" s="121">
        <f>IF(DAY(AugSun1)=1,IF(AND(YEAR(AugSun1+19)=CalendarYear,MONTH(AugSun1+19)=8),AugSun1+19,""),IF(AND(YEAR(AugSun1+26)=CalendarYear,MONTH(AugSun1+26)=8),AugSun1+26,""))</f>
        <v>44798</v>
      </c>
      <c r="N32" s="133">
        <f>IF(DAY(AugSun1)=1,IF(AND(YEAR(AugSun1+20)=CalendarYear,MONTH(AugSun1+20)=8),AugSun1+20,""),IF(AND(YEAR(AugSun1+27)=CalendarYear,MONTH(AugSun1+27)=8),AugSun1+27,""))</f>
        <v>44799</v>
      </c>
      <c r="O32" s="138">
        <f>IF(DAY(AugSun1)=1,IF(AND(YEAR(AugSun1+21)=CalendarYear,MONTH(AugSun1+21)=8),AugSun1+21,""),IF(AND(YEAR(AugSun1+28)=CalendarYear,MONTH(AugSun1+28)=8),AugSun1+28,""))</f>
        <v>44800</v>
      </c>
      <c r="P32" s="89"/>
      <c r="S32" s="11"/>
    </row>
    <row r="33" spans="1:19" ht="15" customHeight="1" x14ac:dyDescent="0.2">
      <c r="B33" s="71">
        <f>IF(DAY(JulSun1)=1,IF(AND(YEAR(JulSun1+22)=CalendarYear,MONTH(JulSun1+22)=7),JulSun1+22,""),IF(AND(YEAR(JulSun1+29)=CalendarYear,MONTH(JulSun1+29)=7),JulSun1+29,""))</f>
        <v>44766</v>
      </c>
      <c r="C33" s="133">
        <f>IF(DAY(JulSun1)=1,IF(AND(YEAR(JulSun1+23)=CalendarYear,MONTH(JulSun1+23)=7),JulSun1+23,""),IF(AND(YEAR(JulSun1+30)=CalendarYear,MONTH(JulSun1+30)=7),JulSun1+30,""))</f>
        <v>44767</v>
      </c>
      <c r="D33" s="133">
        <f>IF(DAY(JulSun1)=1,IF(AND(YEAR(JulSun1+24)=CalendarYear,MONTH(JulSun1+24)=7),JulSun1+24,""),IF(AND(YEAR(JulSun1+31)=CalendarYear,MONTH(JulSun1+31)=7),JulSun1+31,""))</f>
        <v>44768</v>
      </c>
      <c r="E33" s="121">
        <f>IF(DAY(JulSun1)=1,IF(AND(YEAR(JulSun1+25)=CalendarYear,MONTH(JulSun1+25)=7),JulSun1+25,""),IF(AND(YEAR(JulSun1+32)=CalendarYear,MONTH(JulSun1+32)=7),JulSun1+32,""))</f>
        <v>44769</v>
      </c>
      <c r="F33" s="121">
        <f>IF(DAY(JulSun1)=1,IF(AND(YEAR(JulSun1+26)=CalendarYear,MONTH(JulSun1+26)=7),JulSun1+26,""),IF(AND(YEAR(JulSun1+33)=CalendarYear,MONTH(JulSun1+33)=7),JulSun1+33,""))</f>
        <v>44770</v>
      </c>
      <c r="G33" s="133">
        <f>IF(DAY(JulSun1)=1,IF(AND(YEAR(JulSun1+27)=CalendarYear,MONTH(JulSun1+27)=7),JulSun1+27,""),IF(AND(YEAR(JulSun1+34)=CalendarYear,MONTH(JulSun1+34)=7),JulSun1+34,""))</f>
        <v>44771</v>
      </c>
      <c r="H33" s="138">
        <f>IF(DAY(JulSun1)=1,IF(AND(YEAR(JulSun1+28)=CalendarYear,MONTH(JulSun1+28)=7),JulSun1+28,""),IF(AND(YEAR(JulSun1+35)=CalendarYear,MONTH(JulSun1+35)=7),JulSun1+35,""))</f>
        <v>44772</v>
      </c>
      <c r="I33" s="135">
        <f>IF(DAY(AugSun1)=1,IF(AND(YEAR(AugSun1+22)=CalendarYear,MONTH(AugSun1+22)=8),AugSun1+22,""),IF(AND(YEAR(AugSun1+29)=CalendarYear,MONTH(AugSun1+29)=8),AugSun1+29,""))</f>
        <v>44801</v>
      </c>
      <c r="J33" s="133">
        <f>IF(DAY(AugSun1)=1,IF(AND(YEAR(AugSun1+23)=CalendarYear,MONTH(AugSun1+23)=8),AugSun1+23,""),IF(AND(YEAR(AugSun1+30)=CalendarYear,MONTH(AugSun1+30)=8),AugSun1+30,""))</f>
        <v>44802</v>
      </c>
      <c r="K33" s="133">
        <f>IF(DAY(AugSun1)=1,IF(AND(YEAR(AugSun1+24)=CalendarYear,MONTH(AugSun1+24)=8),AugSun1+24,""),IF(AND(YEAR(AugSun1+31)=CalendarYear,MONTH(AugSun1+31)=8),AugSun1+31,""))</f>
        <v>44803</v>
      </c>
      <c r="L33" s="133">
        <f>IF(DAY(AugSun1)=1,IF(AND(YEAR(AugSun1+25)=CalendarYear,MONTH(AugSun1+25)=8),AugSun1+25,""),IF(AND(YEAR(AugSun1+32)=CalendarYear,MONTH(AugSun1+32)=8),AugSun1+32,""))</f>
        <v>44804</v>
      </c>
      <c r="M33" s="133" t="str">
        <f>IF(DAY(AugSun1)=1,IF(AND(YEAR(AugSun1+26)=CalendarYear,MONTH(AugSun1+26)=8),AugSun1+26,""),IF(AND(YEAR(AugSun1+33)=CalendarYear,MONTH(AugSun1+33)=8),AugSun1+33,""))</f>
        <v/>
      </c>
      <c r="N33" s="133" t="str">
        <f>IF(DAY(AugSun1)=1,IF(AND(YEAR(AugSun1+27)=CalendarYear,MONTH(AugSun1+27)=8),AugSun1+27,""),IF(AND(YEAR(AugSun1+34)=CalendarYear,MONTH(AugSun1+34)=8),AugSun1+34,""))</f>
        <v/>
      </c>
      <c r="O33" s="138" t="str">
        <f>IF(DAY(AugSun1)=1,IF(AND(YEAR(AugSun1+28)=CalendarYear,MONTH(AugSun1+28)=8),AugSun1+28,""),IF(AND(YEAR(AugSun1+35)=CalendarYear,MONTH(AugSun1+35)=8),AugSun1+35,""))</f>
        <v/>
      </c>
      <c r="P33" s="89"/>
      <c r="S33" s="12"/>
    </row>
    <row r="34" spans="1:19" ht="15" customHeight="1" x14ac:dyDescent="0.2">
      <c r="A34" s="24" t="s">
        <v>12</v>
      </c>
      <c r="B34" s="140">
        <f>IF(DAY(JulSun1)=1,IF(AND(YEAR(JulSun1+29)=CalendarYear,MONTH(JulSun1+29)=7),JulSun1+29,""),IF(AND(YEAR(JulSun1+36)=CalendarYear,MONTH(JulSun1+36)=7),JulSun1+36,""))</f>
        <v>44773</v>
      </c>
      <c r="C34" s="134" t="str">
        <f>IF(DAY(JulSun1)=1,IF(AND(YEAR(JulSun1+30)=CalendarYear,MONTH(JulSun1+30)=7),JulSun1+30,""),IF(AND(YEAR(JulSun1+37)=CalendarYear,MONTH(JulSun1+37)=7),JulSun1+37,""))</f>
        <v/>
      </c>
      <c r="D34" s="134" t="str">
        <f>IF(DAY(JulSun1)=1,IF(AND(YEAR(JulSun1+31)=CalendarYear,MONTH(JulSun1+31)=7),JulSun1+31,""),IF(AND(YEAR(JulSun1+38)=CalendarYear,MONTH(JulSun1+38)=7),JulSun1+38,""))</f>
        <v/>
      </c>
      <c r="E34" s="134" t="str">
        <f>IF(DAY(JulSun1)=1,IF(AND(YEAR(JulSun1+32)=CalendarYear,MONTH(JulSun1+32)=7),JulSun1+32,""),IF(AND(YEAR(JulSun1+39)=CalendarYear,MONTH(JulSun1+39)=7),JulSun1+39,""))</f>
        <v/>
      </c>
      <c r="F34" s="134" t="str">
        <f>IF(DAY(JulSun1)=1,IF(AND(YEAR(JulSun1+33)=CalendarYear,MONTH(JulSun1+33)=7),JulSun1+33,""),IF(AND(YEAR(JulSun1+40)=CalendarYear,MONTH(JulSun1+40)=7),JulSun1+40,""))</f>
        <v/>
      </c>
      <c r="G34" s="134" t="str">
        <f>IF(DAY(JulSun1)=1,IF(AND(YEAR(JulSun1+34)=CalendarYear,MONTH(JulSun1+34)=7),JulSun1+34,""),IF(AND(YEAR(JulSun1+41)=CalendarYear,MONTH(JulSun1+41)=7),JulSun1+41,""))</f>
        <v/>
      </c>
      <c r="H34" s="141" t="str">
        <f>IF(DAY(JulSun1)=1,IF(AND(YEAR(JulSun1+35)=CalendarYear,MONTH(JulSun1+35)=7),JulSun1+35,""),IF(AND(YEAR(JulSun1+42)=CalendarYear,MONTH(JulSun1+42)=7),JulSun1+42,""))</f>
        <v/>
      </c>
      <c r="I34" s="46" t="str">
        <f>IF(DAY(AugSun1)=1,IF(AND(YEAR(AugSun1+29)=CalendarYear,MONTH(AugSun1+29)=8),AugSun1+29,""),IF(AND(YEAR(AugSun1+36)=CalendarYear,MONTH(AugSun1+36)=8),AugSun1+36,""))</f>
        <v/>
      </c>
      <c r="J34" s="134" t="str">
        <f>IF(DAY(AugSun1)=1,IF(AND(YEAR(AugSun1+30)=CalendarYear,MONTH(AugSun1+30)=8),AugSun1+30,""),IF(AND(YEAR(AugSun1+37)=CalendarYear,MONTH(AugSun1+37)=8),AugSun1+37,""))</f>
        <v/>
      </c>
      <c r="K34" s="134" t="str">
        <f>IF(DAY(AugSun1)=1,IF(AND(YEAR(AugSun1+31)=CalendarYear,MONTH(AugSun1+31)=8),AugSun1+31,""),IF(AND(YEAR(AugSun1+38)=CalendarYear,MONTH(AugSun1+38)=8),AugSun1+38,""))</f>
        <v/>
      </c>
      <c r="L34" s="134" t="str">
        <f>IF(DAY(AugSun1)=1,IF(AND(YEAR(AugSun1+32)=CalendarYear,MONTH(AugSun1+32)=8),AugSun1+32,""),IF(AND(YEAR(AugSun1+39)=CalendarYear,MONTH(AugSun1+39)=8),AugSun1+39,""))</f>
        <v/>
      </c>
      <c r="M34" s="134" t="str">
        <f>IF(DAY(AugSun1)=1,IF(AND(YEAR(AugSun1+33)=CalendarYear,MONTH(AugSun1+33)=8),AugSun1+33,""),IF(AND(YEAR(AugSun1+40)=CalendarYear,MONTH(AugSun1+40)=8),AugSun1+40,""))</f>
        <v/>
      </c>
      <c r="N34" s="134" t="str">
        <f>IF(DAY(AugSun1)=1,IF(AND(YEAR(AugSun1+34)=CalendarYear,MONTH(AugSun1+34)=8),AugSun1+34,""),IF(AND(YEAR(AugSun1+41)=CalendarYear,MONTH(AugSun1+41)=8),AugSun1+41,""))</f>
        <v/>
      </c>
      <c r="O34" s="141" t="str">
        <f>IF(DAY(AugSun1)=1,IF(AND(YEAR(AugSun1+35)=CalendarYear,MONTH(AugSun1+35)=8),AugSun1+35,""),IF(AND(YEAR(AugSun1+42)=CalendarYear,MONTH(AugSun1+42)=8),AugSun1+42,""))</f>
        <v/>
      </c>
      <c r="P34" s="89"/>
    </row>
    <row r="35" spans="1:19" ht="15" customHeight="1" x14ac:dyDescent="0.2">
      <c r="A35" s="24" t="s">
        <v>21</v>
      </c>
      <c r="B35" s="183" t="s">
        <v>34</v>
      </c>
      <c r="C35" s="170"/>
      <c r="D35" s="170"/>
      <c r="E35" s="170"/>
      <c r="F35" s="170"/>
      <c r="G35" s="170"/>
      <c r="H35" s="171"/>
      <c r="I35" s="183" t="s">
        <v>35</v>
      </c>
      <c r="J35" s="170"/>
      <c r="K35" s="170"/>
      <c r="L35" s="170"/>
      <c r="M35" s="170"/>
      <c r="N35" s="170"/>
      <c r="O35" s="171"/>
      <c r="P35" s="89"/>
    </row>
    <row r="36" spans="1:19" ht="15" customHeight="1" x14ac:dyDescent="0.2">
      <c r="B36" s="70" t="s">
        <v>0</v>
      </c>
      <c r="C36" s="142" t="s">
        <v>51</v>
      </c>
      <c r="D36" s="142" t="s">
        <v>52</v>
      </c>
      <c r="E36" s="142" t="s">
        <v>53</v>
      </c>
      <c r="F36" s="142" t="s">
        <v>54</v>
      </c>
      <c r="G36" s="142" t="s">
        <v>55</v>
      </c>
      <c r="H36" s="34" t="s">
        <v>56</v>
      </c>
      <c r="I36" s="143" t="s">
        <v>0</v>
      </c>
      <c r="J36" s="142" t="s">
        <v>51</v>
      </c>
      <c r="K36" s="142" t="s">
        <v>52</v>
      </c>
      <c r="L36" s="142" t="s">
        <v>53</v>
      </c>
      <c r="M36" s="142" t="s">
        <v>54</v>
      </c>
      <c r="N36" s="142" t="s">
        <v>55</v>
      </c>
      <c r="O36" s="34" t="s">
        <v>56</v>
      </c>
      <c r="P36" s="89"/>
    </row>
    <row r="37" spans="1:19" ht="15" customHeight="1" x14ac:dyDescent="0.2">
      <c r="B37" s="71" t="str">
        <f>IF(DAY(Vogar)=1,"",IF(AND(YEAR(Vogar+1)=CalendarYear,MONTH(Vogar+1)=9),Vogar+1,""))</f>
        <v/>
      </c>
      <c r="C37" s="133" t="str">
        <f>IF(DAY(Vogar)=1,"",IF(AND(YEAR(Vogar+2)=CalendarYear,MONTH(Vogar+2)=9),Vogar+2,""))</f>
        <v/>
      </c>
      <c r="D37" s="133" t="str">
        <f>IF(DAY(Vogar)=1,"",IF(AND(YEAR(Vogar+3)=CalendarYear,MONTH(Vogar+3)=9),Vogar+3,""))</f>
        <v/>
      </c>
      <c r="E37" s="133" t="str">
        <f>IF(DAY(Vogar)=1,"",IF(AND(YEAR(Vogar+4)=CalendarYear,MONTH(Vogar+4)=9),Vogar+4,""))</f>
        <v/>
      </c>
      <c r="F37" s="133">
        <f>IF(DAY(Vogar)=1,"",IF(AND(YEAR(Vogar+5)=CalendarYear,MONTH(Vogar+5)=9),Vogar+5,""))</f>
        <v>44805</v>
      </c>
      <c r="G37" s="133">
        <f>IF(DAY(Vogar)=1,"",IF(AND(YEAR(Vogar+6)=CalendarYear,MONTH(Vogar+6)=9),Vogar+6,""))</f>
        <v>44806</v>
      </c>
      <c r="H37" s="138">
        <f>IF(DAY(Vogar)=1,IF(AND(YEAR(Vogar)=CalendarYear,MONTH(Vogar)=9),Vogar,""),IF(AND(YEAR(Vogar+7)=CalendarYear,MONTH(Vogar+7)=9),Vogar+7,""))</f>
        <v>44807</v>
      </c>
      <c r="I37" s="135" t="str">
        <f>IF(DAY(OctSun1)=1,"",IF(AND(YEAR(OctSun1+1)=CalendarYear,MONTH(OctSun1+1)=10),OctSun1+1,""))</f>
        <v/>
      </c>
      <c r="J37" s="133" t="str">
        <f>IF(DAY(OctSun1)=1,"",IF(AND(YEAR(OctSun1+2)=CalendarYear,MONTH(OctSun1+2)=10),OctSun1+2,""))</f>
        <v/>
      </c>
      <c r="K37" s="133" t="str">
        <f>IF(DAY(OctSun1)=1,"",IF(AND(YEAR(OctSun1+3)=CalendarYear,MONTH(OctSun1+3)=10),OctSun1+3,""))</f>
        <v/>
      </c>
      <c r="L37" s="133" t="str">
        <f>IF(DAY(OctSun1)=1,"",IF(AND(YEAR(OctSun1+4)=CalendarYear,MONTH(OctSun1+4)=10),OctSun1+4,""))</f>
        <v/>
      </c>
      <c r="M37" s="133" t="str">
        <f>IF(DAY(OctSun1)=1,"",IF(AND(YEAR(OctSun1+5)=CalendarYear,MONTH(OctSun1+5)=10),OctSun1+5,""))</f>
        <v/>
      </c>
      <c r="N37" s="133" t="str">
        <f>IF(DAY(OctSun1)=1,"",IF(AND(YEAR(OctSun1+6)=CalendarYear,MONTH(OctSun1+6)=10),OctSun1+6,""))</f>
        <v/>
      </c>
      <c r="O37" s="138">
        <f>IF(DAY(OctSun1)=1,IF(AND(YEAR(OctSun1)=CalendarYear,MONTH(OctSun1)=10),OctSun1,""),IF(AND(YEAR(OctSun1+7)=CalendarYear,MONTH(OctSun1+7)=10),OctSun1+7,""))</f>
        <v>44835</v>
      </c>
      <c r="P37" s="89"/>
    </row>
    <row r="38" spans="1:19" ht="15" customHeight="1" x14ac:dyDescent="0.2">
      <c r="B38" s="71">
        <f>IF(DAY(Vogar)=1,IF(AND(YEAR(Vogar+1)=CalendarYear,MONTH(Vogar+1)=9),Vogar+1,""),IF(AND(YEAR(Vogar+8)=CalendarYear,MONTH(Vogar+8)=9),Vogar+8,""))</f>
        <v>44808</v>
      </c>
      <c r="C38" s="133">
        <f>IF(DAY(Vogar)=1,IF(AND(YEAR(Vogar+2)=CalendarYear,MONTH(Vogar+2)=9),Vogar+2,""),IF(AND(YEAR(Vogar+9)=CalendarYear,MONTH(Vogar+9)=9),Vogar+9,""))</f>
        <v>44809</v>
      </c>
      <c r="D38" s="133">
        <f>IF(DAY(Vogar)=1,IF(AND(YEAR(Vogar+3)=CalendarYear,MONTH(Vogar+3)=9),Vogar+3,""),IF(AND(YEAR(Vogar+10)=CalendarYear,MONTH(Vogar+10)=9),Vogar+10,""))</f>
        <v>44810</v>
      </c>
      <c r="E38" s="121">
        <f>IF(DAY(Vogar)=1,IF(AND(YEAR(Vogar+4)=CalendarYear,MONTH(Vogar+4)=9),Vogar+4,""),IF(AND(YEAR(Vogar+11)=CalendarYear,MONTH(Vogar+11)=9),Vogar+11,""))</f>
        <v>44811</v>
      </c>
      <c r="F38" s="121">
        <f>IF(DAY(Vogar)=1,IF(AND(YEAR(Vogar+5)=CalendarYear,MONTH(Vogar+5)=9),Vogar+5,""),IF(AND(YEAR(Vogar+12)=CalendarYear,MONTH(Vogar+12)=9),Vogar+12,""))</f>
        <v>44812</v>
      </c>
      <c r="G38" s="133">
        <f>IF(DAY(Vogar)=1,IF(AND(YEAR(Vogar+6)=CalendarYear,MONTH(Vogar+6)=9),Vogar+6,""),IF(AND(YEAR(Vogar+13)=CalendarYear,MONTH(Vogar+13)=9),Vogar+13,""))</f>
        <v>44813</v>
      </c>
      <c r="H38" s="138">
        <f>IF(DAY(Vogar)=1,IF(AND(YEAR(Vogar+7)=CalendarYear,MONTH(Vogar+7)=9),Vogar+7,""),IF(AND(YEAR(Vogar+14)=CalendarYear,MONTH(Vogar+14)=9),Vogar+14,""))</f>
        <v>44814</v>
      </c>
      <c r="I38" s="135">
        <f>IF(DAY(OctSun1)=1,IF(AND(YEAR(OctSun1+1)=CalendarYear,MONTH(OctSun1+1)=10),OctSun1+1,""),IF(AND(YEAR(OctSun1+8)=CalendarYear,MONTH(OctSun1+8)=10),OctSun1+8,""))</f>
        <v>44836</v>
      </c>
      <c r="J38" s="133">
        <f>IF(DAY(OctSun1)=1,IF(AND(YEAR(OctSun1+2)=CalendarYear,MONTH(OctSun1+2)=10),OctSun1+2,""),IF(AND(YEAR(OctSun1+9)=CalendarYear,MONTH(OctSun1+9)=10),OctSun1+9,""))</f>
        <v>44837</v>
      </c>
      <c r="K38" s="133">
        <f>IF(DAY(OctSun1)=1,IF(AND(YEAR(OctSun1+3)=CalendarYear,MONTH(OctSun1+3)=10),OctSun1+3,""),IF(AND(YEAR(OctSun1+10)=CalendarYear,MONTH(OctSun1+10)=10),OctSun1+10,""))</f>
        <v>44838</v>
      </c>
      <c r="L38" s="121">
        <f>IF(DAY(OctSun1)=1,IF(AND(YEAR(OctSun1+4)=CalendarYear,MONTH(OctSun1+4)=10),OctSun1+4,""),IF(AND(YEAR(OctSun1+11)=CalendarYear,MONTH(OctSun1+11)=10),OctSun1+11,""))</f>
        <v>44839</v>
      </c>
      <c r="M38" s="121">
        <f>IF(DAY(OctSun1)=1,IF(AND(YEAR(OctSun1+5)=CalendarYear,MONTH(OctSun1+5)=10),OctSun1+5,""),IF(AND(YEAR(OctSun1+12)=CalendarYear,MONTH(OctSun1+12)=10),OctSun1+12,""))</f>
        <v>44840</v>
      </c>
      <c r="N38" s="133">
        <f>IF(DAY(OctSun1)=1,IF(AND(YEAR(OctSun1+6)=CalendarYear,MONTH(OctSun1+6)=10),OctSun1+6,""),IF(AND(YEAR(OctSun1+13)=CalendarYear,MONTH(OctSun1+13)=10),OctSun1+13,""))</f>
        <v>44841</v>
      </c>
      <c r="O38" s="138">
        <f>IF(DAY(OctSun1)=1,IF(AND(YEAR(OctSun1+7)=CalendarYear,MONTH(OctSun1+7)=10),OctSun1+7,""),IF(AND(YEAR(OctSun1+14)=CalendarYear,MONTH(OctSun1+14)=10),OctSun1+14,""))</f>
        <v>44842</v>
      </c>
      <c r="P38" s="89"/>
      <c r="S38" s="59"/>
    </row>
    <row r="39" spans="1:19" ht="15" customHeight="1" x14ac:dyDescent="0.2">
      <c r="A39" s="24" t="s">
        <v>13</v>
      </c>
      <c r="B39" s="71">
        <f>IF(DAY(Vogar)=1,IF(AND(YEAR(Vogar+8)=CalendarYear,MONTH(Vogar+8)=9),Vogar+8,""),IF(AND(YEAR(Vogar+15)=CalendarYear,MONTH(Vogar+15)=9),Vogar+15,""))</f>
        <v>44815</v>
      </c>
      <c r="C39" s="133">
        <f>IF(DAY(Vogar)=1,IF(AND(YEAR(Vogar+9)=CalendarYear,MONTH(Vogar+9)=9),Vogar+9,""),IF(AND(YEAR(Vogar+16)=CalendarYear,MONTH(Vogar+16)=9),Vogar+16,""))</f>
        <v>44816</v>
      </c>
      <c r="D39" s="133">
        <f>IF(DAY(Vogar)=1,IF(AND(YEAR(Vogar+10)=CalendarYear,MONTH(Vogar+10)=9),Vogar+10,""),IF(AND(YEAR(Vogar+17)=CalendarYear,MONTH(Vogar+17)=9),Vogar+17,""))</f>
        <v>44817</v>
      </c>
      <c r="E39" s="133">
        <f>IF(DAY(Vogar)=1,IF(AND(YEAR(Vogar+11)=CalendarYear,MONTH(Vogar+11)=9),Vogar+11,""),IF(AND(YEAR(Vogar+18)=CalendarYear,MONTH(Vogar+18)=9),Vogar+18,""))</f>
        <v>44818</v>
      </c>
      <c r="F39" s="133">
        <f>IF(DAY(Vogar)=1,IF(AND(YEAR(Vogar+12)=CalendarYear,MONTH(Vogar+12)=9),Vogar+12,""),IF(AND(YEAR(Vogar+19)=CalendarYear,MONTH(Vogar+19)=9),Vogar+19,""))</f>
        <v>44819</v>
      </c>
      <c r="G39" s="133">
        <f>IF(DAY(Vogar)=1,IF(AND(YEAR(Vogar+13)=CalendarYear,MONTH(Vogar+13)=9),Vogar+13,""),IF(AND(YEAR(Vogar+20)=CalendarYear,MONTH(Vogar+20)=9),Vogar+20,""))</f>
        <v>44820</v>
      </c>
      <c r="H39" s="138">
        <f>IF(DAY(Vogar)=1,IF(AND(YEAR(Vogar+14)=CalendarYear,MONTH(Vogar+14)=9),Vogar+14,""),IF(AND(YEAR(Vogar+21)=CalendarYear,MONTH(Vogar+21)=9),Vogar+21,""))</f>
        <v>44821</v>
      </c>
      <c r="I39" s="135">
        <f>IF(DAY(OctSun1)=1,IF(AND(YEAR(OctSun1+8)=CalendarYear,MONTH(OctSun1+8)=10),OctSun1+8,""),IF(AND(YEAR(OctSun1+15)=CalendarYear,MONTH(OctSun1+15)=10),OctSun1+15,""))</f>
        <v>44843</v>
      </c>
      <c r="J39" s="133">
        <f>IF(DAY(OctSun1)=1,IF(AND(YEAR(OctSun1+9)=CalendarYear,MONTH(OctSun1+9)=10),OctSun1+9,""),IF(AND(YEAR(OctSun1+16)=CalendarYear,MONTH(OctSun1+16)=10),OctSun1+16,""))</f>
        <v>44844</v>
      </c>
      <c r="K39" s="133">
        <f>IF(DAY(OctSun1)=1,IF(AND(YEAR(OctSun1+10)=CalendarYear,MONTH(OctSun1+10)=10),OctSun1+10,""),IF(AND(YEAR(OctSun1+17)=CalendarYear,MONTH(OctSun1+17)=10),OctSun1+17,""))</f>
        <v>44845</v>
      </c>
      <c r="L39" s="133">
        <f>IF(DAY(OctSun1)=1,IF(AND(YEAR(OctSun1+11)=CalendarYear,MONTH(OctSun1+11)=10),OctSun1+11,""),IF(AND(YEAR(OctSun1+18)=CalendarYear,MONTH(OctSun1+18)=10),OctSun1+18,""))</f>
        <v>44846</v>
      </c>
      <c r="M39" s="133">
        <f>IF(DAY(OctSun1)=1,IF(AND(YEAR(OctSun1+12)=CalendarYear,MONTH(OctSun1+12)=10),OctSun1+12,""),IF(AND(YEAR(OctSun1+19)=CalendarYear,MONTH(OctSun1+19)=10),OctSun1+19,""))</f>
        <v>44847</v>
      </c>
      <c r="N39" s="133">
        <f>IF(DAY(OctSun1)=1,IF(AND(YEAR(OctSun1+13)=CalendarYear,MONTH(OctSun1+13)=10),OctSun1+13,""),IF(AND(YEAR(OctSun1+20)=CalendarYear,MONTH(OctSun1+20)=10),OctSun1+20,""))</f>
        <v>44848</v>
      </c>
      <c r="O39" s="138">
        <f>IF(DAY(OctSun1)=1,IF(AND(YEAR(OctSun1+14)=CalendarYear,MONTH(OctSun1+14)=10),OctSun1+14,""),IF(AND(YEAR(OctSun1+21)=CalendarYear,MONTH(OctSun1+21)=10),OctSun1+21,""))</f>
        <v>44849</v>
      </c>
      <c r="P39" s="89"/>
      <c r="S39" s="58"/>
    </row>
    <row r="40" spans="1:19" ht="15" customHeight="1" x14ac:dyDescent="0.2">
      <c r="A40" s="24" t="s">
        <v>14</v>
      </c>
      <c r="B40" s="71">
        <f>IF(DAY(Vogar)=1,IF(AND(YEAR(Vogar+15)=CalendarYear,MONTH(Vogar+15)=9),Vogar+15,""),IF(AND(YEAR(Vogar+22)=CalendarYear,MONTH(Vogar+22)=9),Vogar+22,""))</f>
        <v>44822</v>
      </c>
      <c r="C40" s="133">
        <f>IF(DAY(Vogar)=1,IF(AND(YEAR(Vogar+16)=CalendarYear,MONTH(Vogar+16)=9),Vogar+16,""),IF(AND(YEAR(Vogar+23)=CalendarYear,MONTH(Vogar+23)=9),Vogar+23,""))</f>
        <v>44823</v>
      </c>
      <c r="D40" s="133">
        <f>IF(DAY(Vogar)=1,IF(AND(YEAR(Vogar+17)=CalendarYear,MONTH(Vogar+17)=9),Vogar+17,""),IF(AND(YEAR(Vogar+24)=CalendarYear,MONTH(Vogar+24)=9),Vogar+24,""))</f>
        <v>44824</v>
      </c>
      <c r="E40" s="121">
        <f>IF(DAY(Vogar)=1,IF(AND(YEAR(Vogar+18)=CalendarYear,MONTH(Vogar+18)=9),Vogar+18,""),IF(AND(YEAR(Vogar+25)=CalendarYear,MONTH(Vogar+25)=9),Vogar+25,""))</f>
        <v>44825</v>
      </c>
      <c r="F40" s="121">
        <f>IF(DAY(Vogar)=1,IF(AND(YEAR(Vogar+19)=CalendarYear,MONTH(Vogar+19)=9),Vogar+19,""),IF(AND(YEAR(Vogar+26)=CalendarYear,MONTH(Vogar+26)=9),Vogar+26,""))</f>
        <v>44826</v>
      </c>
      <c r="G40" s="133">
        <f>IF(DAY(Vogar)=1,IF(AND(YEAR(Vogar+20)=CalendarYear,MONTH(Vogar+20)=9),Vogar+20,""),IF(AND(YEAR(Vogar+27)=CalendarYear,MONTH(Vogar+27)=9),Vogar+27,""))</f>
        <v>44827</v>
      </c>
      <c r="H40" s="138">
        <f>IF(DAY(Vogar)=1,IF(AND(YEAR(Vogar+21)=CalendarYear,MONTH(Vogar+21)=9),Vogar+21,""),IF(AND(YEAR(Vogar+28)=CalendarYear,MONTH(Vogar+28)=9),Vogar+28,""))</f>
        <v>44828</v>
      </c>
      <c r="I40" s="135">
        <f>IF(DAY(OctSun1)=1,IF(AND(YEAR(OctSun1+15)=CalendarYear,MONTH(OctSun1+15)=10),OctSun1+15,""),IF(AND(YEAR(OctSun1+22)=CalendarYear,MONTH(OctSun1+22)=10),OctSun1+22,""))</f>
        <v>44850</v>
      </c>
      <c r="J40" s="133">
        <f>IF(DAY(OctSun1)=1,IF(AND(YEAR(OctSun1+16)=CalendarYear,MONTH(OctSun1+16)=10),OctSun1+16,""),IF(AND(YEAR(OctSun1+23)=CalendarYear,MONTH(OctSun1+23)=10),OctSun1+23,""))</f>
        <v>44851</v>
      </c>
      <c r="K40" s="133">
        <f>IF(DAY(OctSun1)=1,IF(AND(YEAR(OctSun1+17)=CalendarYear,MONTH(OctSun1+17)=10),OctSun1+17,""),IF(AND(YEAR(OctSun1+24)=CalendarYear,MONTH(OctSun1+24)=10),OctSun1+24,""))</f>
        <v>44852</v>
      </c>
      <c r="L40" s="121">
        <f>IF(DAY(OctSun1)=1,IF(AND(YEAR(OctSun1+18)=CalendarYear,MONTH(OctSun1+18)=10),OctSun1+18,""),IF(AND(YEAR(OctSun1+25)=CalendarYear,MONTH(OctSun1+25)=10),OctSun1+25,""))</f>
        <v>44853</v>
      </c>
      <c r="M40" s="121">
        <f>IF(DAY(OctSun1)=1,IF(AND(YEAR(OctSun1+19)=CalendarYear,MONTH(OctSun1+19)=10),OctSun1+19,""),IF(AND(YEAR(OctSun1+26)=CalendarYear,MONTH(OctSun1+26)=10),OctSun1+26,""))</f>
        <v>44854</v>
      </c>
      <c r="N40" s="133">
        <f>IF(DAY(OctSun1)=1,IF(AND(YEAR(OctSun1+20)=CalendarYear,MONTH(OctSun1+20)=10),OctSun1+20,""),IF(AND(YEAR(OctSun1+27)=CalendarYear,MONTH(OctSun1+27)=10),OctSun1+27,""))</f>
        <v>44855</v>
      </c>
      <c r="O40" s="138">
        <f>IF(DAY(OctSun1)=1,IF(AND(YEAR(OctSun1+21)=CalendarYear,MONTH(OctSun1+21)=10),OctSun1+21,""),IF(AND(YEAR(OctSun1+28)=CalendarYear,MONTH(OctSun1+28)=10),OctSun1+28,""))</f>
        <v>44856</v>
      </c>
      <c r="P40" s="89"/>
      <c r="S40" s="16"/>
    </row>
    <row r="41" spans="1:19" ht="15" customHeight="1" x14ac:dyDescent="0.2">
      <c r="A41" s="24"/>
      <c r="B41" s="71">
        <f>IF(DAY(Vogar)=1,IF(AND(YEAR(Vogar+22)=CalendarYear,MONTH(Vogar+22)=9),Vogar+22,""),IF(AND(YEAR(Vogar+29)=CalendarYear,MONTH(Vogar+29)=9),Vogar+29,""))</f>
        <v>44829</v>
      </c>
      <c r="C41" s="133">
        <f>IF(DAY(Vogar)=1,IF(AND(YEAR(Vogar+23)=CalendarYear,MONTH(Vogar+23)=9),Vogar+23,""),IF(AND(YEAR(Vogar+30)=CalendarYear,MONTH(Vogar+30)=9),Vogar+30,""))</f>
        <v>44830</v>
      </c>
      <c r="D41" s="133">
        <f>IF(DAY(Vogar)=1,IF(AND(YEAR(Vogar+24)=CalendarYear,MONTH(Vogar+24)=9),Vogar+24,""),IF(AND(YEAR(Vogar+31)=CalendarYear,MONTH(Vogar+31)=9),Vogar+31,""))</f>
        <v>44831</v>
      </c>
      <c r="E41" s="133">
        <f>IF(DAY(Vogar)=1,IF(AND(YEAR(Vogar+25)=CalendarYear,MONTH(Vogar+25)=9),Vogar+25,""),IF(AND(YEAR(Vogar+32)=CalendarYear,MONTH(Vogar+32)=9),Vogar+32,""))</f>
        <v>44832</v>
      </c>
      <c r="F41" s="133">
        <f>IF(DAY(Vogar)=1,IF(AND(YEAR(Vogar+26)=CalendarYear,MONTH(Vogar+26)=9),Vogar+26,""),IF(AND(YEAR(Vogar+33)=CalendarYear,MONTH(Vogar+33)=9),Vogar+33,""))</f>
        <v>44833</v>
      </c>
      <c r="G41" s="133">
        <f>IF(DAY(Vogar)=1,IF(AND(YEAR(Vogar+27)=CalendarYear,MONTH(Vogar+27)=9),Vogar+27,""),IF(AND(YEAR(Vogar+34)=CalendarYear,MONTH(Vogar+34)=9),Vogar+34,""))</f>
        <v>44834</v>
      </c>
      <c r="H41" s="138" t="str">
        <f>IF(DAY(Vogar)=1,IF(AND(YEAR(Vogar+28)=CalendarYear,MONTH(Vogar+28)=9),Vogar+28,""),IF(AND(YEAR(Vogar+35)=CalendarYear,MONTH(Vogar+35)=9),Vogar+35,""))</f>
        <v/>
      </c>
      <c r="I41" s="135">
        <f>IF(DAY(OctSun1)=1,IF(AND(YEAR(OctSun1+22)=CalendarYear,MONTH(OctSun1+22)=10),OctSun1+22,""),IF(AND(YEAR(OctSun1+29)=CalendarYear,MONTH(OctSun1+29)=10),OctSun1+29,""))</f>
        <v>44857</v>
      </c>
      <c r="J41" s="133">
        <f>IF(DAY(OctSun1)=1,IF(AND(YEAR(OctSun1+23)=CalendarYear,MONTH(OctSun1+23)=10),OctSun1+23,""),IF(AND(YEAR(OctSun1+30)=CalendarYear,MONTH(OctSun1+30)=10),OctSun1+30,""))</f>
        <v>44858</v>
      </c>
      <c r="K41" s="133">
        <f>IF(DAY(OctSun1)=1,IF(AND(YEAR(OctSun1+24)=CalendarYear,MONTH(OctSun1+24)=10),OctSun1+24,""),IF(AND(YEAR(OctSun1+31)=CalendarYear,MONTH(OctSun1+31)=10),OctSun1+31,""))</f>
        <v>44859</v>
      </c>
      <c r="L41" s="133">
        <f>IF(DAY(OctSun1)=1,IF(AND(YEAR(OctSun1+25)=CalendarYear,MONTH(OctSun1+25)=10),OctSun1+25,""),IF(AND(YEAR(OctSun1+32)=CalendarYear,MONTH(OctSun1+32)=10),OctSun1+32,""))</f>
        <v>44860</v>
      </c>
      <c r="M41" s="133">
        <f>IF(DAY(OctSun1)=1,IF(AND(YEAR(OctSun1+26)=CalendarYear,MONTH(OctSun1+26)=10),OctSun1+26,""),IF(AND(YEAR(OctSun1+33)=CalendarYear,MONTH(OctSun1+33)=10),OctSun1+33,""))</f>
        <v>44861</v>
      </c>
      <c r="N41" s="133">
        <f>IF(DAY(OctSun1)=1,IF(AND(YEAR(OctSun1+27)=CalendarYear,MONTH(OctSun1+27)=10),OctSun1+27,""),IF(AND(YEAR(OctSun1+34)=CalendarYear,MONTH(OctSun1+34)=10),OctSun1+34,""))</f>
        <v>44862</v>
      </c>
      <c r="O41" s="138">
        <f>IF(DAY(OctSun1)=1,IF(AND(YEAR(OctSun1+28)=CalendarYear,MONTH(OctSun1+28)=10),OctSun1+28,""),IF(AND(YEAR(OctSun1+35)=CalendarYear,MONTH(OctSun1+35)=10),OctSun1+35,""))</f>
        <v>44863</v>
      </c>
      <c r="P41" s="89"/>
      <c r="S41" s="16"/>
    </row>
    <row r="42" spans="1:19" ht="15" customHeight="1" x14ac:dyDescent="0.2">
      <c r="A42" s="24" t="s">
        <v>15</v>
      </c>
      <c r="B42" s="140" t="str">
        <f>IF(DAY(Vogar)=1,IF(AND(YEAR(Vogar+29)=CalendarYear,MONTH(Vogar+29)=9),Vogar+29,""),IF(AND(YEAR(Vogar+36)=CalendarYear,MONTH(Vogar+36)=9),Vogar+36,""))</f>
        <v/>
      </c>
      <c r="C42" s="134" t="str">
        <f>IF(DAY(Vogar)=1,IF(AND(YEAR(Vogar+30)=CalendarYear,MONTH(Vogar+30)=9),Vogar+30,""),IF(AND(YEAR(Vogar+37)=CalendarYear,MONTH(Vogar+37)=9),Vogar+37,""))</f>
        <v/>
      </c>
      <c r="D42" s="134" t="str">
        <f>IF(DAY(Vogar)=1,IF(AND(YEAR(Vogar+31)=CalendarYear,MONTH(Vogar+31)=9),Vogar+31,""),IF(AND(YEAR(Vogar+38)=CalendarYear,MONTH(Vogar+38)=9),Vogar+38,""))</f>
        <v/>
      </c>
      <c r="E42" s="134" t="str">
        <f>IF(DAY(Vogar)=1,IF(AND(YEAR(Vogar+32)=CalendarYear,MONTH(Vogar+32)=9),Vogar+32,""),IF(AND(YEAR(Vogar+39)=CalendarYear,MONTH(Vogar+39)=9),Vogar+39,""))</f>
        <v/>
      </c>
      <c r="F42" s="134" t="str">
        <f>IF(DAY(Vogar)=1,IF(AND(YEAR(Vogar+33)=CalendarYear,MONTH(Vogar+33)=9),Vogar+33,""),IF(AND(YEAR(Vogar+40)=CalendarYear,MONTH(Vogar+40)=9),Vogar+40,""))</f>
        <v/>
      </c>
      <c r="G42" s="134" t="str">
        <f>IF(DAY(Vogar)=1,IF(AND(YEAR(Vogar+34)=CalendarYear,MONTH(Vogar+34)=9),Vogar+34,""),IF(AND(YEAR(Vogar+41)=CalendarYear,MONTH(Vogar+41)=9),Vogar+41,""))</f>
        <v/>
      </c>
      <c r="H42" s="141" t="str">
        <f>IF(DAY(Vogar)=1,IF(AND(YEAR(Vogar+35)=CalendarYear,MONTH(Vogar+35)=9),Vogar+35,""),IF(AND(YEAR(Vogar+42)=CalendarYear,MONTH(Vogar+42)=9),Vogar+42,""))</f>
        <v/>
      </c>
      <c r="I42" s="134">
        <f>IF(DAY(OctSun1)=1,IF(AND(YEAR(OctSun1+29)=CalendarYear,MONTH(OctSun1+29)=10),OctSun1+29,""),IF(AND(YEAR(OctSun1+36)=CalendarYear,MONTH(OctSun1+36)=10),OctSun1+36,""))</f>
        <v>44864</v>
      </c>
      <c r="J42" s="134">
        <f>IF(DAY(OctSun1)=1,IF(AND(YEAR(OctSun1+30)=CalendarYear,MONTH(OctSun1+30)=10),OctSun1+30,""),IF(AND(YEAR(OctSun1+37)=CalendarYear,MONTH(OctSun1+37)=10),OctSun1+37,""))</f>
        <v>44865</v>
      </c>
      <c r="K42" s="134" t="str">
        <f>IF(DAY(OctSun1)=1,IF(AND(YEAR(OctSun1+31)=CalendarYear,MONTH(OctSun1+31)=10),OctSun1+31,""),IF(AND(YEAR(OctSun1+38)=CalendarYear,MONTH(OctSun1+38)=10),OctSun1+38,""))</f>
        <v/>
      </c>
      <c r="L42" s="134" t="str">
        <f>IF(DAY(OctSun1)=1,IF(AND(YEAR(OctSun1+32)=CalendarYear,MONTH(OctSun1+32)=10),OctSun1+32,""),IF(AND(YEAR(OctSun1+39)=CalendarYear,MONTH(OctSun1+39)=10),OctSun1+39,""))</f>
        <v/>
      </c>
      <c r="M42" s="134" t="str">
        <f>IF(DAY(OctSun1)=1,IF(AND(YEAR(OctSun1+33)=CalendarYear,MONTH(OctSun1+33)=10),OctSun1+33,""),IF(AND(YEAR(OctSun1+40)=CalendarYear,MONTH(OctSun1+40)=10),OctSun1+40,""))</f>
        <v/>
      </c>
      <c r="N42" s="134" t="str">
        <f>IF(DAY(OctSun1)=1,IF(AND(YEAR(OctSun1+34)=CalendarYear,MONTH(OctSun1+34)=10),OctSun1+34,""),IF(AND(YEAR(OctSun1+41)=CalendarYear,MONTH(OctSun1+41)=10),OctSun1+41,""))</f>
        <v/>
      </c>
      <c r="O42" s="141" t="str">
        <f>IF(DAY(OctSun1)=1,IF(AND(YEAR(OctSun1+35)=CalendarYear,MONTH(OctSun1+35)=10),OctSun1+35,""),IF(AND(YEAR(OctSun1+42)=CalendarYear,MONTH(OctSun1+42)=10),OctSun1+42,""))</f>
        <v/>
      </c>
      <c r="P42" s="89"/>
      <c r="S42" s="16"/>
    </row>
    <row r="43" spans="1:19" ht="15" customHeight="1" x14ac:dyDescent="0.2">
      <c r="A43" s="24" t="s">
        <v>23</v>
      </c>
      <c r="B43" s="183" t="s">
        <v>36</v>
      </c>
      <c r="C43" s="170"/>
      <c r="D43" s="170"/>
      <c r="E43" s="170"/>
      <c r="F43" s="170"/>
      <c r="G43" s="170"/>
      <c r="H43" s="171"/>
      <c r="I43" s="183" t="s">
        <v>37</v>
      </c>
      <c r="J43" s="170"/>
      <c r="K43" s="170"/>
      <c r="L43" s="170"/>
      <c r="M43" s="170"/>
      <c r="N43" s="170"/>
      <c r="O43" s="171"/>
      <c r="P43" s="89"/>
      <c r="S43" s="16"/>
    </row>
    <row r="44" spans="1:19" ht="15" customHeight="1" x14ac:dyDescent="0.2">
      <c r="A44" s="24"/>
      <c r="B44" s="70" t="s">
        <v>0</v>
      </c>
      <c r="C44" s="142" t="s">
        <v>51</v>
      </c>
      <c r="D44" s="142" t="s">
        <v>52</v>
      </c>
      <c r="E44" s="142" t="s">
        <v>53</v>
      </c>
      <c r="F44" s="142" t="s">
        <v>54</v>
      </c>
      <c r="G44" s="142" t="s">
        <v>55</v>
      </c>
      <c r="H44" s="34" t="s">
        <v>56</v>
      </c>
      <c r="I44" s="143" t="s">
        <v>0</v>
      </c>
      <c r="J44" s="142" t="s">
        <v>51</v>
      </c>
      <c r="K44" s="142" t="s">
        <v>52</v>
      </c>
      <c r="L44" s="142" t="s">
        <v>53</v>
      </c>
      <c r="M44" s="142" t="s">
        <v>54</v>
      </c>
      <c r="N44" s="142" t="s">
        <v>55</v>
      </c>
      <c r="O44" s="34" t="s">
        <v>56</v>
      </c>
      <c r="P44" s="89"/>
      <c r="S44" s="9"/>
    </row>
    <row r="45" spans="1:19" ht="15" customHeight="1" x14ac:dyDescent="0.2">
      <c r="A45" s="24" t="s">
        <v>24</v>
      </c>
      <c r="B45" s="71" t="str">
        <f>IF(DAY(NovSun1)=1,"",IF(AND(YEAR(NovSun1+1)=CalendarYear,MONTH(NovSun1+1)=11),NovSun1+1,""))</f>
        <v/>
      </c>
      <c r="C45" s="133" t="str">
        <f>IF(DAY(NovSun1)=1,"",IF(AND(YEAR(NovSun1+2)=CalendarYear,MONTH(NovSun1+2)=11),NovSun1+2,""))</f>
        <v/>
      </c>
      <c r="D45" s="133">
        <f>IF(DAY(NovSun1)=1,"",IF(AND(YEAR(NovSun1+3)=CalendarYear,MONTH(NovSun1+3)=11),NovSun1+3,""))</f>
        <v>44866</v>
      </c>
      <c r="E45" s="121">
        <f>IF(DAY(NovSun1)=1,"",IF(AND(YEAR(NovSun1+4)=CalendarYear,MONTH(NovSun1+4)=11),NovSun1+4,""))</f>
        <v>44867</v>
      </c>
      <c r="F45" s="121">
        <f>IF(DAY(NovSun1)=1,"",IF(AND(YEAR(NovSun1+5)=CalendarYear,MONTH(NovSun1+5)=11),NovSun1+5,""))</f>
        <v>44868</v>
      </c>
      <c r="G45" s="133">
        <f>IF(DAY(NovSun1)=1,"",IF(AND(YEAR(NovSun1+6)=CalendarYear,MONTH(NovSun1+6)=11),NovSun1+6,""))</f>
        <v>44869</v>
      </c>
      <c r="H45" s="138">
        <f>IF(DAY(NovSun1)=1,IF(AND(YEAR(NovSun1)=CalendarYear,MONTH(NovSun1)=11),NovSun1,""),IF(AND(YEAR(NovSun1+7)=CalendarYear,MONTH(NovSun1+7)=11),NovSun1+7,""))</f>
        <v>44870</v>
      </c>
      <c r="I45" s="135" t="str">
        <f>IF(DAY(DecSun1)=1,"",IF(AND(YEAR(DecSun1+1)=CalendarYear,MONTH(DecSun1+1)=12),DecSun1+1,""))</f>
        <v/>
      </c>
      <c r="J45" s="133" t="str">
        <f>IF(DAY(DecSun1)=1,"",IF(AND(YEAR(DecSun1+2)=CalendarYear,MONTH(DecSun1+2)=12),DecSun1+2,""))</f>
        <v/>
      </c>
      <c r="K45" s="133" t="str">
        <f>IF(DAY(DecSun1)=1,"",IF(AND(YEAR(DecSun1+3)=CalendarYear,MONTH(DecSun1+3)=12),DecSun1+3,""))</f>
        <v/>
      </c>
      <c r="L45" s="133" t="str">
        <f>IF(DAY(DecSun1)=1,"",IF(AND(YEAR(DecSun1+4)=CalendarYear,MONTH(DecSun1+4)=12),DecSun1+4,""))</f>
        <v/>
      </c>
      <c r="M45" s="121">
        <f>IF(DAY(DecSun1)=1,"",IF(AND(YEAR(DecSun1+5)=CalendarYear,MONTH(DecSun1+5)=12),DecSun1+5,""))</f>
        <v>44896</v>
      </c>
      <c r="N45" s="133">
        <f>IF(DAY(DecSun1)=1,"",IF(AND(YEAR(DecSun1+6)=CalendarYear,MONTH(DecSun1+6)=12),DecSun1+6,""))</f>
        <v>44897</v>
      </c>
      <c r="O45" s="138">
        <f>IF(DAY(DecSun1)=1,IF(AND(YEAR(DecSun1)=CalendarYear,MONTH(DecSun1)=12),DecSun1,""),IF(AND(YEAR(DecSun1+7)=CalendarYear,MONTH(DecSun1+7)=12),DecSun1+7,""))</f>
        <v>44898</v>
      </c>
      <c r="P45" s="89"/>
      <c r="S45" s="174"/>
    </row>
    <row r="46" spans="1:19" ht="15" customHeight="1" x14ac:dyDescent="0.2">
      <c r="B46" s="71">
        <f>IF(DAY(NovSun1)=1,IF(AND(YEAR(NovSun1+1)=CalendarYear,MONTH(NovSun1+1)=11),NovSun1+1,""),IF(AND(YEAR(NovSun1+8)=CalendarYear,MONTH(NovSun1+8)=11),NovSun1+8,""))</f>
        <v>44871</v>
      </c>
      <c r="C46" s="133">
        <f>IF(DAY(NovSun1)=1,IF(AND(YEAR(NovSun1+2)=CalendarYear,MONTH(NovSun1+2)=11),NovSun1+2,""),IF(AND(YEAR(NovSun1+9)=CalendarYear,MONTH(NovSun1+9)=11),NovSun1+9,""))</f>
        <v>44872</v>
      </c>
      <c r="D46" s="133">
        <f>IF(DAY(NovSun1)=1,IF(AND(YEAR(NovSun1+3)=CalendarYear,MONTH(NovSun1+3)=11),NovSun1+3,""),IF(AND(YEAR(NovSun1+10)=CalendarYear,MONTH(NovSun1+10)=11),NovSun1+10,""))</f>
        <v>44873</v>
      </c>
      <c r="E46" s="133">
        <f>IF(DAY(NovSun1)=1,IF(AND(YEAR(NovSun1+4)=CalendarYear,MONTH(NovSun1+4)=11),NovSun1+4,""),IF(AND(YEAR(NovSun1+11)=CalendarYear,MONTH(NovSun1+11)=11),NovSun1+11,""))</f>
        <v>44874</v>
      </c>
      <c r="F46" s="133">
        <f>IF(DAY(NovSun1)=1,IF(AND(YEAR(NovSun1+5)=CalendarYear,MONTH(NovSun1+5)=11),NovSun1+5,""),IF(AND(YEAR(NovSun1+12)=CalendarYear,MONTH(NovSun1+12)=11),NovSun1+12,""))</f>
        <v>44875</v>
      </c>
      <c r="G46" s="133">
        <f>IF(DAY(NovSun1)=1,IF(AND(YEAR(NovSun1+6)=CalendarYear,MONTH(NovSun1+6)=11),NovSun1+6,""),IF(AND(YEAR(NovSun1+13)=CalendarYear,MONTH(NovSun1+13)=11),NovSun1+13,""))</f>
        <v>44876</v>
      </c>
      <c r="H46" s="138">
        <f>IF(DAY(NovSun1)=1,IF(AND(YEAR(NovSun1+7)=CalendarYear,MONTH(NovSun1+7)=11),NovSun1+7,""),IF(AND(YEAR(NovSun1+14)=CalendarYear,MONTH(NovSun1+14)=11),NovSun1+14,""))</f>
        <v>44877</v>
      </c>
      <c r="I46" s="135">
        <f>IF(DAY(DecSun1)=1,IF(AND(YEAR(DecSun1+1)=CalendarYear,MONTH(DecSun1+1)=12),DecSun1+1,""),IF(AND(YEAR(DecSun1+8)=CalendarYear,MONTH(DecSun1+8)=12),DecSun1+8,""))</f>
        <v>44899</v>
      </c>
      <c r="J46" s="133">
        <f>IF(DAY(DecSun1)=1,IF(AND(YEAR(DecSun1+2)=CalendarYear,MONTH(DecSun1+2)=12),DecSun1+2,""),IF(AND(YEAR(DecSun1+9)=CalendarYear,MONTH(DecSun1+9)=12),DecSun1+9,""))</f>
        <v>44900</v>
      </c>
      <c r="K46" s="133">
        <f>IF(DAY(DecSun1)=1,IF(AND(YEAR(DecSun1+3)=CalendarYear,MONTH(DecSun1+3)=12),DecSun1+3,""),IF(AND(YEAR(DecSun1+10)=CalendarYear,MONTH(DecSun1+10)=12),DecSun1+10,""))</f>
        <v>44901</v>
      </c>
      <c r="L46" s="133">
        <f>IF(DAY(DecSun1)=1,IF(AND(YEAR(DecSun1+4)=CalendarYear,MONTH(DecSun1+4)=12),DecSun1+4,""),IF(AND(YEAR(DecSun1+11)=CalendarYear,MONTH(DecSun1+11)=12),DecSun1+11,""))</f>
        <v>44902</v>
      </c>
      <c r="M46" s="133">
        <f>IF(DAY(DecSun1)=1,IF(AND(YEAR(DecSun1+5)=CalendarYear,MONTH(DecSun1+5)=12),DecSun1+5,""),IF(AND(YEAR(DecSun1+12)=CalendarYear,MONTH(DecSun1+12)=12),DecSun1+12,""))</f>
        <v>44903</v>
      </c>
      <c r="N46" s="133">
        <f>IF(DAY(DecSun1)=1,IF(AND(YEAR(DecSun1+6)=CalendarYear,MONTH(DecSun1+6)=12),DecSun1+6,""),IF(AND(YEAR(DecSun1+13)=CalendarYear,MONTH(DecSun1+13)=12),DecSun1+13,""))</f>
        <v>44904</v>
      </c>
      <c r="O46" s="138">
        <f>IF(DAY(DecSun1)=1,IF(AND(YEAR(DecSun1+7)=CalendarYear,MONTH(DecSun1+7)=12),DecSun1+7,""),IF(AND(YEAR(DecSun1+14)=CalendarYear,MONTH(DecSun1+14)=12),DecSun1+14,""))</f>
        <v>44905</v>
      </c>
      <c r="P46" s="89"/>
      <c r="S46" s="174"/>
    </row>
    <row r="47" spans="1:19" ht="15" customHeight="1" x14ac:dyDescent="0.2">
      <c r="B47" s="71">
        <f>IF(DAY(NovSun1)=1,IF(AND(YEAR(NovSun1+8)=CalendarYear,MONTH(NovSun1+8)=11),NovSun1+8,""),IF(AND(YEAR(NovSun1+15)=CalendarYear,MONTH(NovSun1+15)=11),NovSun1+15,""))</f>
        <v>44878</v>
      </c>
      <c r="C47" s="133">
        <f>IF(DAY(NovSun1)=1,IF(AND(YEAR(NovSun1+9)=CalendarYear,MONTH(NovSun1+9)=11),NovSun1+9,""),IF(AND(YEAR(NovSun1+16)=CalendarYear,MONTH(NovSun1+16)=11),NovSun1+16,""))</f>
        <v>44879</v>
      </c>
      <c r="D47" s="133">
        <f>IF(DAY(NovSun1)=1,IF(AND(YEAR(NovSun1+10)=CalendarYear,MONTH(NovSun1+10)=11),NovSun1+10,""),IF(AND(YEAR(NovSun1+17)=CalendarYear,MONTH(NovSun1+17)=11),NovSun1+17,""))</f>
        <v>44880</v>
      </c>
      <c r="E47" s="121">
        <f>IF(DAY(NovSun1)=1,IF(AND(YEAR(NovSun1+11)=CalendarYear,MONTH(NovSun1+11)=11),NovSun1+11,""),IF(AND(YEAR(NovSun1+18)=CalendarYear,MONTH(NovSun1+18)=11),NovSun1+18,""))</f>
        <v>44881</v>
      </c>
      <c r="F47" s="121">
        <f>IF(DAY(NovSun1)=1,IF(AND(YEAR(NovSun1+12)=CalendarYear,MONTH(NovSun1+12)=11),NovSun1+12,""),IF(AND(YEAR(NovSun1+19)=CalendarYear,MONTH(NovSun1+19)=11),NovSun1+19,""))</f>
        <v>44882</v>
      </c>
      <c r="G47" s="133">
        <f>IF(DAY(NovSun1)=1,IF(AND(YEAR(NovSun1+13)=CalendarYear,MONTH(NovSun1+13)=11),NovSun1+13,""),IF(AND(YEAR(NovSun1+20)=CalendarYear,MONTH(NovSun1+20)=11),NovSun1+20,""))</f>
        <v>44883</v>
      </c>
      <c r="H47" s="138">
        <f>IF(DAY(NovSun1)=1,IF(AND(YEAR(NovSun1+14)=CalendarYear,MONTH(NovSun1+14)=11),NovSun1+14,""),IF(AND(YEAR(NovSun1+21)=CalendarYear,MONTH(NovSun1+21)=11),NovSun1+21,""))</f>
        <v>44884</v>
      </c>
      <c r="I47" s="135">
        <f>IF(DAY(DecSun1)=1,IF(AND(YEAR(DecSun1+8)=CalendarYear,MONTH(DecSun1+8)=12),DecSun1+8,""),IF(AND(YEAR(DecSun1+15)=CalendarYear,MONTH(DecSun1+15)=12),DecSun1+15,""))</f>
        <v>44906</v>
      </c>
      <c r="J47" s="133">
        <f>IF(DAY(DecSun1)=1,IF(AND(YEAR(DecSun1+9)=CalendarYear,MONTH(DecSun1+9)=12),DecSun1+9,""),IF(AND(YEAR(DecSun1+16)=CalendarYear,MONTH(DecSun1+16)=12),DecSun1+16,""))</f>
        <v>44907</v>
      </c>
      <c r="K47" s="133">
        <f>IF(DAY(DecSun1)=1,IF(AND(YEAR(DecSun1+10)=CalendarYear,MONTH(DecSun1+10)=12),DecSun1+10,""),IF(AND(YEAR(DecSun1+17)=CalendarYear,MONTH(DecSun1+17)=12),DecSun1+17,""))</f>
        <v>44908</v>
      </c>
      <c r="L47" s="121">
        <f>IF(DAY(DecSun1)=1,IF(AND(YEAR(DecSun1+11)=CalendarYear,MONTH(DecSun1+11)=12),DecSun1+11,""),IF(AND(YEAR(DecSun1+18)=CalendarYear,MONTH(DecSun1+18)=12),DecSun1+18,""))</f>
        <v>44909</v>
      </c>
      <c r="M47" s="121">
        <f>IF(DAY(DecSun1)=1,IF(AND(YEAR(DecSun1+12)=CalendarYear,MONTH(DecSun1+12)=12),DecSun1+12,""),IF(AND(YEAR(DecSun1+19)=CalendarYear,MONTH(DecSun1+19)=12),DecSun1+19,""))</f>
        <v>44910</v>
      </c>
      <c r="N47" s="133">
        <f>IF(DAY(DecSun1)=1,IF(AND(YEAR(DecSun1+13)=CalendarYear,MONTH(DecSun1+13)=12),DecSun1+13,""),IF(AND(YEAR(DecSun1+20)=CalendarYear,MONTH(DecSun1+20)=12),DecSun1+20,""))</f>
        <v>44911</v>
      </c>
      <c r="O47" s="138">
        <f>IF(DAY(DecSun1)=1,IF(AND(YEAR(DecSun1+14)=CalendarYear,MONTH(DecSun1+14)=12),DecSun1+14,""),IF(AND(YEAR(DecSun1+21)=CalendarYear,MONTH(DecSun1+21)=12),DecSun1+21,""))</f>
        <v>44912</v>
      </c>
      <c r="P47" s="89"/>
      <c r="S47" s="174"/>
    </row>
    <row r="48" spans="1:19" ht="15" customHeight="1" x14ac:dyDescent="0.2">
      <c r="B48" s="71">
        <f>IF(DAY(NovSun1)=1,IF(AND(YEAR(NovSun1+15)=CalendarYear,MONTH(NovSun1+15)=11),NovSun1+15,""),IF(AND(YEAR(NovSun1+22)=CalendarYear,MONTH(NovSun1+22)=11),NovSun1+22,""))</f>
        <v>44885</v>
      </c>
      <c r="C48" s="133">
        <f>IF(DAY(NovSun1)=1,IF(AND(YEAR(NovSun1+16)=CalendarYear,MONTH(NovSun1+16)=11),NovSun1+16,""),IF(AND(YEAR(NovSun1+23)=CalendarYear,MONTH(NovSun1+23)=11),NovSun1+23,""))</f>
        <v>44886</v>
      </c>
      <c r="D48" s="133">
        <f>IF(DAY(NovSun1)=1,IF(AND(YEAR(NovSun1+17)=CalendarYear,MONTH(NovSun1+17)=11),NovSun1+17,""),IF(AND(YEAR(NovSun1+24)=CalendarYear,MONTH(NovSun1+24)=11),NovSun1+24,""))</f>
        <v>44887</v>
      </c>
      <c r="E48" s="133">
        <f>IF(DAY(NovSun1)=1,IF(AND(YEAR(NovSun1+18)=CalendarYear,MONTH(NovSun1+18)=11),NovSun1+18,""),IF(AND(YEAR(NovSun1+25)=CalendarYear,MONTH(NovSun1+25)=11),NovSun1+25,""))</f>
        <v>44888</v>
      </c>
      <c r="F48" s="133">
        <f>IF(DAY(NovSun1)=1,IF(AND(YEAR(NovSun1+19)=CalendarYear,MONTH(NovSun1+19)=11),NovSun1+19,""),IF(AND(YEAR(NovSun1+26)=CalendarYear,MONTH(NovSun1+26)=11),NovSun1+26,""))</f>
        <v>44889</v>
      </c>
      <c r="G48" s="133">
        <f>IF(DAY(NovSun1)=1,IF(AND(YEAR(NovSun1+20)=CalendarYear,MONTH(NovSun1+20)=11),NovSun1+20,""),IF(AND(YEAR(NovSun1+27)=CalendarYear,MONTH(NovSun1+27)=11),NovSun1+27,""))</f>
        <v>44890</v>
      </c>
      <c r="H48" s="138">
        <f>IF(DAY(NovSun1)=1,IF(AND(YEAR(NovSun1+21)=CalendarYear,MONTH(NovSun1+21)=11),NovSun1+21,""),IF(AND(YEAR(NovSun1+28)=CalendarYear,MONTH(NovSun1+28)=11),NovSun1+28,""))</f>
        <v>44891</v>
      </c>
      <c r="I48" s="135">
        <f>IF(DAY(DecSun1)=1,IF(AND(YEAR(DecSun1+15)=CalendarYear,MONTH(DecSun1+15)=12),DecSun1+15,""),IF(AND(YEAR(DecSun1+22)=CalendarYear,MONTH(DecSun1+22)=12),DecSun1+22,""))</f>
        <v>44913</v>
      </c>
      <c r="J48" s="133">
        <f>IF(DAY(DecSun1)=1,IF(AND(YEAR(DecSun1+16)=CalendarYear,MONTH(DecSun1+16)=12),DecSun1+16,""),IF(AND(YEAR(DecSun1+23)=CalendarYear,MONTH(DecSun1+23)=12),DecSun1+23,""))</f>
        <v>44914</v>
      </c>
      <c r="K48" s="133">
        <f>IF(DAY(DecSun1)=1,IF(AND(YEAR(DecSun1+17)=CalendarYear,MONTH(DecSun1+17)=12),DecSun1+17,""),IF(AND(YEAR(DecSun1+24)=CalendarYear,MONTH(DecSun1+24)=12),DecSun1+24,""))</f>
        <v>44915</v>
      </c>
      <c r="L48" s="133">
        <f>IF(DAY(DecSun1)=1,IF(AND(YEAR(DecSun1+18)=CalendarYear,MONTH(DecSun1+18)=12),DecSun1+18,""),IF(AND(YEAR(DecSun1+25)=CalendarYear,MONTH(DecSun1+25)=12),DecSun1+25,""))</f>
        <v>44916</v>
      </c>
      <c r="M48" s="133">
        <f>IF(DAY(DecSun1)=1,IF(AND(YEAR(DecSun1+19)=CalendarYear,MONTH(DecSun1+19)=12),DecSun1+19,""),IF(AND(YEAR(DecSun1+26)=CalendarYear,MONTH(DecSun1+26)=12),DecSun1+26,""))</f>
        <v>44917</v>
      </c>
      <c r="N48" s="139">
        <f>IF(DAY(DecSun1)=1,IF(AND(YEAR(DecSun1+20)=CalendarYear,MONTH(DecSun1+20)=12),DecSun1+20,""),IF(AND(YEAR(DecSun1+27)=CalendarYear,MONTH(DecSun1+27)=12),DecSun1+27,""))</f>
        <v>44918</v>
      </c>
      <c r="O48" s="146">
        <f>IF(DAY(DecSun1)=1,IF(AND(YEAR(DecSun1+21)=CalendarYear,MONTH(DecSun1+21)=12),DecSun1+21,""),IF(AND(YEAR(DecSun1+28)=CalendarYear,MONTH(DecSun1+28)=12),DecSun1+28,""))</f>
        <v>44919</v>
      </c>
      <c r="P48" s="89"/>
      <c r="S48" s="174"/>
    </row>
    <row r="49" spans="2:19" ht="15" customHeight="1" x14ac:dyDescent="0.2">
      <c r="B49" s="71">
        <f>IF(DAY(NovSun1)=1,IF(AND(YEAR(NovSun1+22)=CalendarYear,MONTH(NovSun1+22)=11),NovSun1+22,""),IF(AND(YEAR(NovSun1+29)=CalendarYear,MONTH(NovSun1+29)=11),NovSun1+29,""))</f>
        <v>44892</v>
      </c>
      <c r="C49" s="133">
        <f>IF(DAY(NovSun1)=1,IF(AND(YEAR(NovSun1+23)=CalendarYear,MONTH(NovSun1+23)=11),NovSun1+23,""),IF(AND(YEAR(NovSun1+30)=CalendarYear,MONTH(NovSun1+30)=11),NovSun1+30,""))</f>
        <v>44893</v>
      </c>
      <c r="D49" s="133">
        <f>IF(DAY(NovSun1)=1,IF(AND(YEAR(NovSun1+24)=CalendarYear,MONTH(NovSun1+24)=11),NovSun1+24,""),IF(AND(YEAR(NovSun1+31)=CalendarYear,MONTH(NovSun1+31)=11),NovSun1+31,""))</f>
        <v>44894</v>
      </c>
      <c r="E49" s="121">
        <f>IF(DAY(NovSun1)=1,IF(AND(YEAR(NovSun1+25)=CalendarYear,MONTH(NovSun1+25)=11),NovSun1+25,""),IF(AND(YEAR(NovSun1+32)=CalendarYear,MONTH(NovSun1+32)=11),NovSun1+32,""))</f>
        <v>44895</v>
      </c>
      <c r="F49" s="133" t="str">
        <f>IF(DAY(NovSun1)=1,IF(AND(YEAR(NovSun1+26)=CalendarYear,MONTH(NovSun1+26)=11),NovSun1+26,""),IF(AND(YEAR(NovSun1+33)=CalendarYear,MONTH(NovSun1+33)=11),NovSun1+33,""))</f>
        <v/>
      </c>
      <c r="G49" s="133" t="str">
        <f>IF(DAY(NovSun1)=1,IF(AND(YEAR(NovSun1+27)=CalendarYear,MONTH(NovSun1+27)=11),NovSun1+27,""),IF(AND(YEAR(NovSun1+34)=CalendarYear,MONTH(NovSun1+34)=11),NovSun1+34,""))</f>
        <v/>
      </c>
      <c r="H49" s="138" t="str">
        <f>IF(DAY(NovSun1)=1,IF(AND(YEAR(NovSun1+28)=CalendarYear,MONTH(NovSun1+28)=11),NovSun1+28,""),IF(AND(YEAR(NovSun1+35)=CalendarYear,MONTH(NovSun1+35)=11),NovSun1+35,""))</f>
        <v/>
      </c>
      <c r="I49" s="135">
        <f>IF(DAY(DecSun1)=1,IF(AND(YEAR(DecSun1+22)=CalendarYear,MONTH(DecSun1+22)=12),DecSun1+22,""),IF(AND(YEAR(DecSun1+29)=CalendarYear,MONTH(DecSun1+29)=12),DecSun1+29,""))</f>
        <v>44920</v>
      </c>
      <c r="J49" s="133">
        <f>IF(DAY(DecSun1)=1,IF(AND(YEAR(DecSun1+23)=CalendarYear,MONTH(DecSun1+23)=12),DecSun1+23,""),IF(AND(YEAR(DecSun1+30)=CalendarYear,MONTH(DecSun1+30)=12),DecSun1+30,""))</f>
        <v>44921</v>
      </c>
      <c r="K49" s="133">
        <f>IF(DAY(DecSun1)=1,IF(AND(YEAR(DecSun1+24)=CalendarYear,MONTH(DecSun1+24)=12),DecSun1+24,""),IF(AND(YEAR(DecSun1+31)=CalendarYear,MONTH(DecSun1+31)=12),DecSun1+31,""))</f>
        <v>44922</v>
      </c>
      <c r="L49" s="121">
        <f>IF(DAY(DecSun1)=1,IF(AND(YEAR(DecSun1+25)=CalendarYear,MONTH(DecSun1+25)=12),DecSun1+25,""),IF(AND(YEAR(DecSun1+32)=CalendarYear,MONTH(DecSun1+32)=12),DecSun1+32,""))</f>
        <v>44923</v>
      </c>
      <c r="M49" s="121">
        <f>IF(DAY(DecSun1)=1,IF(AND(YEAR(DecSun1+26)=CalendarYear,MONTH(DecSun1+26)=12),DecSun1+26,""),IF(AND(YEAR(DecSun1+33)=CalendarYear,MONTH(DecSun1+33)=12),DecSun1+33,""))</f>
        <v>44924</v>
      </c>
      <c r="N49" s="133">
        <f>IF(DAY(DecSun1)=1,IF(AND(YEAR(DecSun1+27)=CalendarYear,MONTH(DecSun1+27)=12),DecSun1+27,""),IF(AND(YEAR(DecSun1+34)=CalendarYear,MONTH(DecSun1+34)=12),DecSun1+34,""))</f>
        <v>44925</v>
      </c>
      <c r="O49" s="146">
        <v>31</v>
      </c>
      <c r="P49" s="89"/>
      <c r="S49" s="174"/>
    </row>
    <row r="50" spans="2:19" ht="13.5" customHeight="1" x14ac:dyDescent="0.2">
      <c r="B50" s="140" t="str">
        <f>IF(DAY(NovSun1)=1,IF(AND(YEAR(NovSun1+29)=CalendarYear,MONTH(NovSun1+29)=11),NovSun1+29,""),IF(AND(YEAR(NovSun1+36)=CalendarYear,MONTH(NovSun1+36)=11),NovSun1+36,""))</f>
        <v/>
      </c>
      <c r="C50" s="134" t="str">
        <f>IF(DAY(NovSun1)=1,IF(AND(YEAR(NovSun1+30)=CalendarYear,MONTH(NovSun1+30)=11),NovSun1+30,""),IF(AND(YEAR(NovSun1+37)=CalendarYear,MONTH(NovSun1+37)=11),NovSun1+37,""))</f>
        <v/>
      </c>
      <c r="D50" s="134" t="str">
        <f>IF(DAY(NovSun1)=1,IF(AND(YEAR(NovSun1+31)=CalendarYear,MONTH(NovSun1+31)=11),NovSun1+31,""),IF(AND(YEAR(NovSun1+38)=CalendarYear,MONTH(NovSun1+38)=11),NovSun1+38,""))</f>
        <v/>
      </c>
      <c r="E50" s="134" t="str">
        <f>IF(DAY(NovSun1)=1,IF(AND(YEAR(NovSun1+32)=CalendarYear,MONTH(NovSun1+32)=11),NovSun1+32,""),IF(AND(YEAR(NovSun1+39)=CalendarYear,MONTH(NovSun1+39)=11),NovSun1+39,""))</f>
        <v/>
      </c>
      <c r="F50" s="134" t="str">
        <f>IF(DAY(NovSun1)=1,IF(AND(YEAR(NovSun1+33)=CalendarYear,MONTH(NovSun1+33)=11),NovSun1+33,""),IF(AND(YEAR(NovSun1+40)=CalendarYear,MONTH(NovSun1+40)=11),NovSun1+40,""))</f>
        <v/>
      </c>
      <c r="G50" s="134" t="str">
        <f>IF(DAY(NovSun1)=1,IF(AND(YEAR(NovSun1+34)=CalendarYear,MONTH(NovSun1+34)=11),NovSun1+34,""),IF(AND(YEAR(NovSun1+41)=CalendarYear,MONTH(NovSun1+41)=11),NovSun1+41,""))</f>
        <v/>
      </c>
      <c r="H50" s="141" t="str">
        <f>IF(DAY(NovSun1)=1,IF(AND(YEAR(NovSun1+35)=CalendarYear,MONTH(NovSun1+35)=11),NovSun1+35,""),IF(AND(YEAR(NovSun1+42)=CalendarYear,MONTH(NovSun1+42)=11),NovSun1+42,""))</f>
        <v/>
      </c>
      <c r="I50" s="134" t="str">
        <f>IF(DAY(DecSun1)=1,IF(AND(YEAR(DecSun1+29)=CalendarYear,MONTH(DecSun1+29)=12),DecSun1+29,""),IF(AND(YEAR(DecSun1+36)=CalendarYear,MONTH(DecSun1+36)=12),DecSun1+36,""))</f>
        <v/>
      </c>
      <c r="J50" s="134" t="str">
        <f>IF(DAY(DecSun1)=1,IF(AND(YEAR(DecSun1+30)=CalendarYear,MONTH(DecSun1+30)=12),DecSun1+30,""),IF(AND(YEAR(DecSun1+37)=CalendarYear,MONTH(DecSun1+37)=12),DecSun1+37,""))</f>
        <v/>
      </c>
      <c r="K50" s="134" t="str">
        <f>IF(DAY(DecSun1)=1,IF(AND(YEAR(DecSun1+31)=CalendarYear,MONTH(DecSun1+31)=12),DecSun1+31,""),IF(AND(YEAR(DecSun1+38)=CalendarYear,MONTH(DecSun1+38)=12),DecSun1+38,""))</f>
        <v/>
      </c>
      <c r="L50" s="134" t="str">
        <f>IF(DAY(DecSun1)=1,IF(AND(YEAR(DecSun1+32)=CalendarYear,MONTH(DecSun1+32)=12),DecSun1+32,""),IF(AND(YEAR(DecSun1+39)=CalendarYear,MONTH(DecSun1+39)=12),DecSun1+39,""))</f>
        <v/>
      </c>
      <c r="M50" s="134" t="str">
        <f>IF(DAY(DecSun1)=1,IF(AND(YEAR(DecSun1+33)=CalendarYear,MONTH(DecSun1+33)=12),DecSun1+33,""),IF(AND(YEAR(DecSun1+40)=CalendarYear,MONTH(DecSun1+40)=12),DecSun1+40,""))</f>
        <v/>
      </c>
      <c r="N50" s="134" t="str">
        <f>IF(DAY(DecSun1)=1,IF(AND(YEAR(DecSun1+34)=CalendarYear,MONTH(DecSun1+34)=12),DecSun1+34,""),IF(AND(YEAR(DecSun1+41)=CalendarYear,MONTH(DecSun1+41)=12),DecSun1+41,""))</f>
        <v/>
      </c>
      <c r="O50" s="141" t="str">
        <f>IF(DAY(DecSun1)=1,IF(AND(YEAR(DecSun1+35)=CalendarYear,MONTH(DecSun1+35)=12),DecSun1+35,""),IF(AND(YEAR(DecSun1+42)=CalendarYear,MONTH(DecSun1+42)=12),DecSun1+42,""))</f>
        <v/>
      </c>
      <c r="S50" s="8"/>
    </row>
    <row r="51" spans="2:19" ht="15" customHeight="1" x14ac:dyDescent="0.2">
      <c r="B51" s="66"/>
      <c r="C51" s="66"/>
      <c r="D51" s="66"/>
      <c r="E51" s="66"/>
      <c r="F51" s="66"/>
      <c r="G51" s="66"/>
      <c r="H51" s="66"/>
      <c r="I51" s="66"/>
      <c r="J51" s="66"/>
      <c r="K51" s="66"/>
      <c r="L51" s="66"/>
      <c r="M51" s="66"/>
      <c r="N51" s="66"/>
      <c r="O51" s="66"/>
      <c r="S51" s="8"/>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S45:S49"/>
    <mergeCell ref="B1:E1"/>
    <mergeCell ref="F1:O1"/>
    <mergeCell ref="B2:H2"/>
    <mergeCell ref="B3:H3"/>
    <mergeCell ref="I3:O3"/>
    <mergeCell ref="B35:H35"/>
    <mergeCell ref="I35:O35"/>
    <mergeCell ref="B43:H43"/>
    <mergeCell ref="I43:O43"/>
    <mergeCell ref="B11:H11"/>
    <mergeCell ref="I11:O11"/>
    <mergeCell ref="B19:H19"/>
    <mergeCell ref="I19:O19"/>
    <mergeCell ref="B27:H27"/>
    <mergeCell ref="I27:O27"/>
  </mergeCells>
  <dataValidations count="1">
    <dataValidation allowBlank="1" showInputMessage="1" showErrorMessage="1" errorTitle="Invalid Year" error="Enter a year from 1900 to 9999, or use the scroll bar to find a year." sqref="B1" xr:uid="{9B44E28C-401B-45B8-A83F-8635D627E512}"/>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Spinner">
              <controlPr defaultSize="0" print="0" autoPict="0" altText="Use the spinner button to change calendar year or enter year in cell C1">
                <anchor moveWithCells="1">
                  <from>
                    <xdr:col>1</xdr:col>
                    <xdr:colOff>0</xdr:colOff>
                    <xdr:row>0</xdr:row>
                    <xdr:rowOff>38100</xdr:rowOff>
                  </from>
                  <to>
                    <xdr:col>1</xdr:col>
                    <xdr:colOff>142875</xdr:colOff>
                    <xdr:row>2</xdr:row>
                    <xdr:rowOff>38100</xdr:rowOff>
                  </to>
                </anchor>
              </controlPr>
            </control>
          </mc:Choice>
        </mc:AlternateContent>
        <mc:AlternateContent xmlns:mc="http://schemas.openxmlformats.org/markup-compatibility/2006">
          <mc:Choice Requires="x14">
            <control shapeId="5123" r:id="rId5" name="Spinner 3">
              <controlPr defaultSize="0" print="0" autoPict="0" altText="Use the spinner button to change calendar year or enter year in cell C1">
                <anchor moveWithCells="1">
                  <from>
                    <xdr:col>1</xdr:col>
                    <xdr:colOff>0</xdr:colOff>
                    <xdr:row>0</xdr:row>
                    <xdr:rowOff>38100</xdr:rowOff>
                  </from>
                  <to>
                    <xdr:col>1</xdr:col>
                    <xdr:colOff>142875</xdr:colOff>
                    <xdr:row>2</xdr:row>
                    <xdr:rowOff>38100</xdr:rowOff>
                  </to>
                </anchor>
              </controlPr>
            </control>
          </mc:Choice>
        </mc:AlternateContent>
      </controls>
    </mc:Choice>
  </mc:AlternateContent>
  <tableParts count="12">
    <tablePart r:id="rId6"/>
    <tablePart r:id="rId7"/>
    <tablePart r:id="rId8"/>
    <tablePart r:id="rId9"/>
    <tablePart r:id="rId10"/>
    <tablePart r:id="rId11"/>
    <tablePart r:id="rId12"/>
    <tablePart r:id="rId13"/>
    <tablePart r:id="rId14"/>
    <tablePart r:id="rId15"/>
    <tablePart r:id="rId16"/>
    <tablePart r:id="rId17"/>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1A6CF-3996-4797-86D4-41FB82818414}">
  <dimension ref="A1:AL51"/>
  <sheetViews>
    <sheetView tabSelected="1" workbookViewId="0">
      <selection activeCell="S19" sqref="S19"/>
    </sheetView>
  </sheetViews>
  <sheetFormatPr defaultColWidth="9.5" defaultRowHeight="15" customHeight="1" x14ac:dyDescent="0.2"/>
  <cols>
    <col min="1" max="1" width="1.5" style="25" customWidth="1"/>
    <col min="2" max="15" width="5.83203125" style="1" customWidth="1"/>
    <col min="16" max="16" width="1.1640625" style="1" customWidth="1"/>
    <col min="17" max="17" width="2.1640625" style="66" customWidth="1"/>
    <col min="18" max="18" width="33.1640625" customWidth="1"/>
    <col min="19" max="19" width="60" style="1" customWidth="1"/>
    <col min="20" max="20" width="49.1640625" style="1" customWidth="1"/>
    <col min="21" max="39" width="9.33203125" style="1" customWidth="1"/>
    <col min="40" max="16384" width="9.5" style="1"/>
  </cols>
  <sheetData>
    <row r="1" spans="1:38" ht="33.75" customHeight="1" x14ac:dyDescent="0.2">
      <c r="A1" s="88" t="s">
        <v>6</v>
      </c>
      <c r="B1" s="195">
        <v>2022</v>
      </c>
      <c r="C1" s="195"/>
      <c r="D1" s="195"/>
      <c r="E1" s="195"/>
      <c r="F1" s="175" t="s">
        <v>50</v>
      </c>
      <c r="G1" s="176"/>
      <c r="H1" s="176"/>
      <c r="I1" s="176"/>
      <c r="J1" s="176"/>
      <c r="K1" s="176"/>
      <c r="L1" s="176"/>
      <c r="M1" s="176"/>
      <c r="N1" s="176"/>
      <c r="O1" s="176"/>
      <c r="P1" s="89"/>
      <c r="Q1" s="89"/>
      <c r="R1" s="94" t="s">
        <v>46</v>
      </c>
      <c r="S1" s="69"/>
      <c r="T1"/>
      <c r="U1"/>
      <c r="V1"/>
      <c r="W1"/>
    </row>
    <row r="2" spans="1:38" ht="15" customHeight="1" x14ac:dyDescent="0.2">
      <c r="A2" s="24" t="s">
        <v>7</v>
      </c>
      <c r="B2" s="169"/>
      <c r="C2" s="169"/>
      <c r="D2" s="169"/>
      <c r="E2" s="169"/>
      <c r="F2" s="169"/>
      <c r="G2" s="169"/>
      <c r="H2" s="169"/>
      <c r="I2" s="2"/>
      <c r="J2" s="2"/>
      <c r="K2" s="2"/>
      <c r="L2" s="2"/>
      <c r="M2" s="2"/>
      <c r="N2" s="2"/>
      <c r="O2" s="2"/>
      <c r="P2" s="89"/>
    </row>
    <row r="3" spans="1:38" ht="15" customHeight="1" x14ac:dyDescent="0.3">
      <c r="A3" s="25" t="s">
        <v>8</v>
      </c>
      <c r="B3" s="180" t="s">
        <v>26</v>
      </c>
      <c r="C3" s="181"/>
      <c r="D3" s="181"/>
      <c r="E3" s="181"/>
      <c r="F3" s="181"/>
      <c r="G3" s="181"/>
      <c r="H3" s="182"/>
      <c r="I3" s="189" t="s">
        <v>27</v>
      </c>
      <c r="J3" s="190"/>
      <c r="K3" s="190"/>
      <c r="L3" s="190"/>
      <c r="M3" s="190"/>
      <c r="N3" s="190"/>
      <c r="O3" s="191"/>
      <c r="P3" s="90"/>
      <c r="Q3" s="2"/>
      <c r="R3" s="79"/>
      <c r="S3" s="68"/>
      <c r="T3" s="2"/>
      <c r="U3" s="2"/>
      <c r="V3" s="2"/>
      <c r="W3" s="2"/>
      <c r="X3" s="2"/>
      <c r="Y3" s="2"/>
      <c r="Z3" s="2"/>
      <c r="AA3" s="2"/>
      <c r="AB3" s="2"/>
      <c r="AC3" s="2"/>
      <c r="AD3" s="2"/>
      <c r="AE3" s="2"/>
      <c r="AF3" s="2"/>
      <c r="AG3" s="2"/>
      <c r="AH3" s="2"/>
      <c r="AI3" s="2"/>
      <c r="AJ3" s="2"/>
      <c r="AK3" s="2"/>
      <c r="AL3" s="2"/>
    </row>
    <row r="4" spans="1:38" ht="15" customHeight="1" x14ac:dyDescent="0.3">
      <c r="A4" s="24" t="s">
        <v>17</v>
      </c>
      <c r="B4" s="70" t="s">
        <v>0</v>
      </c>
      <c r="C4" s="17" t="s">
        <v>51</v>
      </c>
      <c r="D4" s="17" t="s">
        <v>52</v>
      </c>
      <c r="E4" s="17" t="s">
        <v>53</v>
      </c>
      <c r="F4" s="17" t="s">
        <v>54</v>
      </c>
      <c r="G4" s="17" t="s">
        <v>55</v>
      </c>
      <c r="H4" s="34" t="s">
        <v>56</v>
      </c>
      <c r="I4" s="70" t="s">
        <v>0</v>
      </c>
      <c r="J4" s="17" t="s">
        <v>51</v>
      </c>
      <c r="K4" s="17" t="s">
        <v>52</v>
      </c>
      <c r="L4" s="17" t="s">
        <v>53</v>
      </c>
      <c r="M4" s="17" t="s">
        <v>54</v>
      </c>
      <c r="N4" s="17" t="s">
        <v>55</v>
      </c>
      <c r="O4" s="34" t="s">
        <v>56</v>
      </c>
      <c r="P4" s="89"/>
      <c r="R4" s="80" t="s">
        <v>38</v>
      </c>
      <c r="S4" s="65"/>
      <c r="V4" s="2"/>
      <c r="AD4" s="2"/>
      <c r="AL4" s="2"/>
    </row>
    <row r="5" spans="1:38" ht="15" customHeight="1" x14ac:dyDescent="0.3">
      <c r="A5" s="24"/>
      <c r="B5" s="152" t="str">
        <f>IF(DAY(JanSun1)=1,"",IF(AND(YEAR(JanSun1+1)=CalendarYear,MONTH(JanSun1+1)=1),JanSun1+1,""))</f>
        <v/>
      </c>
      <c r="C5" s="149"/>
      <c r="D5" s="149" t="str">
        <f>IF(DAY(JanSun1)=1,"",IF(AND(YEAR(JanSun1+3)=CalendarYear,MONTH(JanSun1+3)=1),JanSun1+3,""))</f>
        <v/>
      </c>
      <c r="E5" s="27" t="str">
        <f>IF(DAY(JanSun1)=1,"",IF(AND(YEAR(JanSun1+4)=CalendarYear,MONTH(JanSun1+4)=1),JanSun1+4,""))</f>
        <v/>
      </c>
      <c r="F5" s="149" t="str">
        <f>IF(DAY(JanSun1)=1,"",IF(AND(YEAR(JanSun1+5)=CalendarYear,MONTH(JanSun1+5)=1),JanSun1+5,""))</f>
        <v/>
      </c>
      <c r="G5" s="27" t="str">
        <f>IF(DAY(JanSun1)=1,"",IF(AND(YEAR(JanSun1+6)=CalendarYear,MONTH(JanSun1+6)=1),JanSun1+6,""))</f>
        <v/>
      </c>
      <c r="H5" s="50">
        <f>IF(DAY(JanSun1)=1,IF(AND(YEAR(JanSun1)=CalendarYear,MONTH(JanSun1)=1),JanSun1,""),IF(AND(YEAR(JanSun1+7)=CalendarYear,MONTH(JanSun1+7)=1),JanSun1+7,""))</f>
        <v>44562</v>
      </c>
      <c r="I5" s="71" t="str">
        <f>IF(DAY(FebSun1)=1,"",IF(AND(YEAR(FebSun1+1)=CalendarYear,MONTH(FebSun1+1)=2),FebSun1+1,""))</f>
        <v/>
      </c>
      <c r="J5" s="149" t="str">
        <f>IF(DAY(FebSun1)=1,"",IF(AND(YEAR(FebSun1+2)=CalendarYear,MONTH(FebSun1+2)=2),FebSun1+2,""))</f>
        <v/>
      </c>
      <c r="K5" s="149">
        <f>IF(DAY(FebSun1)=1,"",IF(AND(YEAR(FebSun1+3)=CalendarYear,MONTH(FebSun1+3)=2),FebSun1+3,""))</f>
        <v>44593</v>
      </c>
      <c r="L5" s="149">
        <f>IF(DAY(FebSun1)=1,"",IF(AND(YEAR(FebSun1+4)=CalendarYear,MONTH(FebSun1+4)=2),FebSun1+4,""))</f>
        <v>44594</v>
      </c>
      <c r="M5" s="151">
        <f>IF(DAY(FebSun1)=1,"",IF(AND(YEAR(FebSun1+5)=CalendarYear,MONTH(FebSun1+5)=2),FebSun1+5,""))</f>
        <v>44595</v>
      </c>
      <c r="N5" s="151">
        <f>IF(DAY(FebSun1)=1,"",IF(AND(YEAR(FebSun1+6)=CalendarYear,MONTH(FebSun1+6)=2),FebSun1+6,""))</f>
        <v>44596</v>
      </c>
      <c r="O5" s="138">
        <f>IF(DAY(FebSun1)=1,IF(AND(YEAR(FebSun1)=CalendarYear,MONTH(FebSun1)=2),FebSun1,""),IF(AND(YEAR(FebSun1+7)=CalendarYear,MONTH(FebSun1+7)=2),FebSun1+7,""))</f>
        <v>44597</v>
      </c>
      <c r="P5" s="89"/>
      <c r="R5" s="80" t="s">
        <v>46</v>
      </c>
      <c r="S5" s="65"/>
      <c r="V5" s="2"/>
      <c r="AD5" s="2"/>
      <c r="AL5" s="2"/>
    </row>
    <row r="6" spans="1:38" ht="15" customHeight="1" x14ac:dyDescent="0.3">
      <c r="A6" s="24"/>
      <c r="B6" s="71">
        <f>IF(DAY(JanSun1)=1,IF(AND(YEAR(JanSun1+1)=CalendarYear,MONTH(JanSun1+1)=1),JanSun1+1,""),IF(AND(YEAR(JanSun1+8)=CalendarYear,MONTH(JanSun1+8)=1),JanSun1+8,""))</f>
        <v>44563</v>
      </c>
      <c r="C6" s="149">
        <f>IF(DAY(JanSun1)=1,IF(AND(YEAR(JanSun1+2)=CalendarYear,MONTH(JanSun1+2)=1),JanSun1+2,""),IF(AND(YEAR(JanSun1+9)=CalendarYear,MONTH(JanSun1+9)=1),JanSun1+9,""))</f>
        <v>44564</v>
      </c>
      <c r="D6" s="149">
        <f>IF(DAY(JanSun1)=1,IF(AND(YEAR(JanSun1+3)=CalendarYear,MONTH(JanSun1+3)=1),JanSun1+3,""),IF(AND(YEAR(JanSun1+10)=CalendarYear,MONTH(JanSun1+10)=1),JanSun1+10,""))</f>
        <v>44565</v>
      </c>
      <c r="E6" s="149">
        <f>IF(DAY(JanSun1)=1,IF(AND(YEAR(JanSun1+4)=CalendarYear,MONTH(JanSun1+4)=1),JanSun1+4,""),IF(AND(YEAR(JanSun1+11)=CalendarYear,MONTH(JanSun1+11)=1),JanSun1+11,""))</f>
        <v>44566</v>
      </c>
      <c r="F6" s="151">
        <f>IF(DAY(JanSun1)=1,IF(AND(YEAR(JanSun1+5)=CalendarYear,MONTH(JanSun1+5)=1),JanSun1+5,""),IF(AND(YEAR(JanSun1+12)=CalendarYear,MONTH(JanSun1+12)=1),JanSun1+12,""))</f>
        <v>44567</v>
      </c>
      <c r="G6" s="151">
        <f>IF(DAY(JanSun1)=1,IF(AND(YEAR(JanSun1+6)=CalendarYear,MONTH(JanSun1+6)=1),JanSun1+6,""),IF(AND(YEAR(JanSun1+13)=CalendarYear,MONTH(JanSun1+13)=1),JanSun1+13,""))</f>
        <v>44568</v>
      </c>
      <c r="H6" s="138">
        <f>IF(DAY(JanSun1)=1,IF(AND(YEAR(JanSun1+7)=CalendarYear,MONTH(JanSun1+7)=1),JanSun1+7,""),IF(AND(YEAR(JanSun1+14)=CalendarYear,MONTH(JanSun1+14)=1),JanSun1+14,""))</f>
        <v>44569</v>
      </c>
      <c r="I6" s="71">
        <f>IF(DAY(FebSun1)=1,IF(AND(YEAR(FebSun1+1)=CalendarYear,MONTH(FebSun1+1)=2),FebSun1+1,""),IF(AND(YEAR(FebSun1+8)=CalendarYear,MONTH(FebSun1+8)=2),FebSun1+8,""))</f>
        <v>44598</v>
      </c>
      <c r="J6" s="149">
        <f>IF(DAY(FebSun1)=1,IF(AND(YEAR(FebSun1+2)=CalendarYear,MONTH(FebSun1+2)=2),FebSun1+2,""),IF(AND(YEAR(FebSun1+9)=CalendarYear,MONTH(FebSun1+9)=2),FebSun1+9,""))</f>
        <v>44599</v>
      </c>
      <c r="K6" s="149">
        <f>IF(DAY(FebSun1)=1,IF(AND(YEAR(FebSun1+3)=CalendarYear,MONTH(FebSun1+3)=2),FebSun1+3,""),IF(AND(YEAR(FebSun1+10)=CalendarYear,MONTH(FebSun1+10)=2),FebSun1+10,""))</f>
        <v>44600</v>
      </c>
      <c r="L6" s="149">
        <f>IF(DAY(FebSun1)=1,IF(AND(YEAR(FebSun1+4)=CalendarYear,MONTH(FebSun1+4)=2),FebSun1+4,""),IF(AND(YEAR(FebSun1+11)=CalendarYear,MONTH(FebSun1+11)=2),FebSun1+11,""))</f>
        <v>44601</v>
      </c>
      <c r="M6" s="149">
        <f>IF(DAY(FebSun1)=1,IF(AND(YEAR(FebSun1+5)=CalendarYear,MONTH(FebSun1+5)=2),FebSun1+5,""),IF(AND(YEAR(FebSun1+12)=CalendarYear,MONTH(FebSun1+12)=2),FebSun1+12,""))</f>
        <v>44602</v>
      </c>
      <c r="N6" s="149">
        <f>IF(DAY(FebSun1)=1,IF(AND(YEAR(FebSun1+6)=CalendarYear,MONTH(FebSun1+6)=2),FebSun1+6,""),IF(AND(YEAR(FebSun1+13)=CalendarYear,MONTH(FebSun1+13)=2),FebSun1+13,""))</f>
        <v>44603</v>
      </c>
      <c r="O6" s="138">
        <f>IF(DAY(FebSun1)=1,IF(AND(YEAR(FebSun1+7)=CalendarYear,MONTH(FebSun1+7)=2),FebSun1+7,""),IF(AND(YEAR(FebSun1+14)=CalendarYear,MONTH(FebSun1+14)=2),FebSun1+14,""))</f>
        <v>44604</v>
      </c>
      <c r="P6" s="89"/>
      <c r="R6" s="81"/>
      <c r="S6" s="65"/>
      <c r="V6" s="2"/>
      <c r="AD6" s="2"/>
      <c r="AL6" s="2"/>
    </row>
    <row r="7" spans="1:38" ht="15" customHeight="1" x14ac:dyDescent="0.3">
      <c r="B7" s="71">
        <f>IF(DAY(JanSun1)=1,IF(AND(YEAR(JanSun1+8)=CalendarYear,MONTH(JanSun1+8)=1),JanSun1+8,""),IF(AND(YEAR(JanSun1+15)=CalendarYear,MONTH(JanSun1+15)=1),JanSun1+15,""))</f>
        <v>44570</v>
      </c>
      <c r="C7" s="149">
        <f>IF(DAY(JanSun1)=1,IF(AND(YEAR(JanSun1+9)=CalendarYear,MONTH(JanSun1+9)=1),JanSun1+9,""),IF(AND(YEAR(JanSun1+16)=CalendarYear,MONTH(JanSun1+16)=1),JanSun1+16,""))</f>
        <v>44571</v>
      </c>
      <c r="D7" s="149">
        <f>IF(DAY(JanSun1)=1,IF(AND(YEAR(JanSun1+10)=CalendarYear,MONTH(JanSun1+10)=1),JanSun1+10,""),IF(AND(YEAR(JanSun1+17)=CalendarYear,MONTH(JanSun1+17)=1),JanSun1+17,""))</f>
        <v>44572</v>
      </c>
      <c r="E7" s="149">
        <f>IF(DAY(JanSun1)=1,IF(AND(YEAR(JanSun1+11)=CalendarYear,MONTH(JanSun1+11)=1),JanSun1+11,""),IF(AND(YEAR(JanSun1+18)=CalendarYear,MONTH(JanSun1+18)=1),JanSun1+18,""))</f>
        <v>44573</v>
      </c>
      <c r="F7" s="149">
        <f>IF(DAY(JanSun1)=1,IF(AND(YEAR(JanSun1+12)=CalendarYear,MONTH(JanSun1+12)=1),JanSun1+12,""),IF(AND(YEAR(JanSun1+19)=CalendarYear,MONTH(JanSun1+19)=1),JanSun1+19,""))</f>
        <v>44574</v>
      </c>
      <c r="G7" s="149">
        <f>IF(DAY(JanSun1)=1,IF(AND(YEAR(JanSun1+13)=CalendarYear,MONTH(JanSun1+13)=1),JanSun1+13,""),IF(AND(YEAR(JanSun1+20)=CalendarYear,MONTH(JanSun1+20)=1),JanSun1+20,""))</f>
        <v>44575</v>
      </c>
      <c r="H7" s="138">
        <f>IF(DAY(JanSun1)=1,IF(AND(YEAR(JanSun1+14)=CalendarYear,MONTH(JanSun1+14)=1),JanSun1+14,""),IF(AND(YEAR(JanSun1+21)=CalendarYear,MONTH(JanSun1+21)=1),JanSun1+21,""))</f>
        <v>44576</v>
      </c>
      <c r="I7" s="71">
        <f>IF(DAY(FebSun1)=1,IF(AND(YEAR(FebSun1+8)=CalendarYear,MONTH(FebSun1+8)=2),FebSun1+8,""),IF(AND(YEAR(FebSun1+15)=CalendarYear,MONTH(FebSun1+15)=2),FebSun1+15,""))</f>
        <v>44605</v>
      </c>
      <c r="J7" s="149">
        <f>IF(DAY(FebSun1)=1,IF(AND(YEAR(FebSun1+9)=CalendarYear,MONTH(FebSun1+9)=2),FebSun1+9,""),IF(AND(YEAR(FebSun1+16)=CalendarYear,MONTH(FebSun1+16)=2),FebSun1+16,""))</f>
        <v>44606</v>
      </c>
      <c r="K7" s="149">
        <f>IF(DAY(FebSun1)=1,IF(AND(YEAR(FebSun1+10)=CalendarYear,MONTH(FebSun1+10)=2),FebSun1+10,""),IF(AND(YEAR(FebSun1+17)=CalendarYear,MONTH(FebSun1+17)=2),FebSun1+17,""))</f>
        <v>44607</v>
      </c>
      <c r="L7" s="149">
        <f>IF(DAY(FebSun1)=1,IF(AND(YEAR(FebSun1+11)=CalendarYear,MONTH(FebSun1+11)=2),FebSun1+11,""),IF(AND(YEAR(FebSun1+18)=CalendarYear,MONTH(FebSun1+18)=2),FebSun1+18,""))</f>
        <v>44608</v>
      </c>
      <c r="M7" s="151">
        <f>IF(DAY(FebSun1)=1,IF(AND(YEAR(FebSun1+12)=CalendarYear,MONTH(FebSun1+12)=2),FebSun1+12,""),IF(AND(YEAR(FebSun1+19)=CalendarYear,MONTH(FebSun1+19)=2),FebSun1+19,""))</f>
        <v>44609</v>
      </c>
      <c r="N7" s="151">
        <f>IF(DAY(FebSun1)=1,IF(AND(YEAR(FebSun1+13)=CalendarYear,MONTH(FebSun1+13)=2),FebSun1+13,""),IF(AND(YEAR(FebSun1+20)=CalendarYear,MONTH(FebSun1+20)=2),FebSun1+20,""))</f>
        <v>44610</v>
      </c>
      <c r="O7" s="138">
        <f>IF(DAY(FebSun1)=1,IF(AND(YEAR(FebSun1+14)=CalendarYear,MONTH(FebSun1+14)=2),FebSun1+14,""),IF(AND(YEAR(FebSun1+21)=CalendarYear,MONTH(FebSun1+21)=2),FebSun1+21,""))</f>
        <v>44611</v>
      </c>
      <c r="P7" s="89"/>
      <c r="R7" s="82"/>
      <c r="S7" s="65"/>
      <c r="V7" s="2"/>
      <c r="AD7" s="2"/>
      <c r="AL7" s="2"/>
    </row>
    <row r="8" spans="1:38" ht="15" customHeight="1" x14ac:dyDescent="0.3">
      <c r="B8" s="71">
        <f>IF(DAY(JanSun1)=1,IF(AND(YEAR(JanSun1+15)=CalendarYear,MONTH(JanSun1+15)=1),JanSun1+15,""),IF(AND(YEAR(JanSun1+22)=CalendarYear,MONTH(JanSun1+22)=1),JanSun1+22,""))</f>
        <v>44577</v>
      </c>
      <c r="C8" s="149">
        <f>IF(DAY(JanSun1)=1,IF(AND(YEAR(JanSun1+16)=CalendarYear,MONTH(JanSun1+16)=1),JanSun1+16,""),IF(AND(YEAR(JanSun1+23)=CalendarYear,MONTH(JanSun1+23)=1),JanSun1+23,""))</f>
        <v>44578</v>
      </c>
      <c r="D8" s="149">
        <f>IF(DAY(JanSun1)=1,IF(AND(YEAR(JanSun1+17)=CalendarYear,MONTH(JanSun1+17)=1),JanSun1+17,""),IF(AND(YEAR(JanSun1+24)=CalendarYear,MONTH(JanSun1+24)=1),JanSun1+24,""))</f>
        <v>44579</v>
      </c>
      <c r="E8" s="149">
        <f>IF(DAY(JanSun1)=1,IF(AND(YEAR(JanSun1+18)=CalendarYear,MONTH(JanSun1+18)=1),JanSun1+18,""),IF(AND(YEAR(JanSun1+25)=CalendarYear,MONTH(JanSun1+25)=1),JanSun1+25,""))</f>
        <v>44580</v>
      </c>
      <c r="F8" s="151">
        <f>IF(DAY(JanSun1)=1,IF(AND(YEAR(JanSun1+19)=CalendarYear,MONTH(JanSun1+19)=1),JanSun1+19,""),IF(AND(YEAR(JanSun1+26)=CalendarYear,MONTH(JanSun1+26)=1),JanSun1+26,""))</f>
        <v>44581</v>
      </c>
      <c r="G8" s="151">
        <f>IF(DAY(JanSun1)=1,IF(AND(YEAR(JanSun1+20)=CalendarYear,MONTH(JanSun1+20)=1),JanSun1+20,""),IF(AND(YEAR(JanSun1+27)=CalendarYear,MONTH(JanSun1+27)=1),JanSun1+27,""))</f>
        <v>44582</v>
      </c>
      <c r="H8" s="138">
        <f>IF(DAY(JanSun1)=1,IF(AND(YEAR(JanSun1+21)=CalendarYear,MONTH(JanSun1+21)=1),JanSun1+21,""),IF(AND(YEAR(JanSun1+28)=CalendarYear,MONTH(JanSun1+28)=1),JanSun1+28,""))</f>
        <v>44583</v>
      </c>
      <c r="I8" s="71">
        <f>IF(DAY(FebSun1)=1,IF(AND(YEAR(FebSun1+15)=CalendarYear,MONTH(FebSun1+15)=2),FebSun1+15,""),IF(AND(YEAR(FebSun1+22)=CalendarYear,MONTH(FebSun1+22)=2),FebSun1+22,""))</f>
        <v>44612</v>
      </c>
      <c r="J8" s="149">
        <f>IF(DAY(FebSun1)=1,IF(AND(YEAR(FebSun1+16)=CalendarYear,MONTH(FebSun1+16)=2),FebSun1+16,""),IF(AND(YEAR(FebSun1+23)=CalendarYear,MONTH(FebSun1+23)=2),FebSun1+23,""))</f>
        <v>44613</v>
      </c>
      <c r="K8" s="149">
        <f>IF(DAY(FebSun1)=1,IF(AND(YEAR(FebSun1+17)=CalendarYear,MONTH(FebSun1+17)=2),FebSun1+17,""),IF(AND(YEAR(FebSun1+24)=CalendarYear,MONTH(FebSun1+24)=2),FebSun1+24,""))</f>
        <v>44614</v>
      </c>
      <c r="L8" s="149">
        <f>IF(DAY(FebSun1)=1,IF(AND(YEAR(FebSun1+18)=CalendarYear,MONTH(FebSun1+18)=2),FebSun1+18,""),IF(AND(YEAR(FebSun1+25)=CalendarYear,MONTH(FebSun1+25)=2),FebSun1+25,""))</f>
        <v>44615</v>
      </c>
      <c r="M8" s="149">
        <f>IF(DAY(FebSun1)=1,IF(AND(YEAR(FebSun1+19)=CalendarYear,MONTH(FebSun1+19)=2),FebSun1+19,""),IF(AND(YEAR(FebSun1+26)=CalendarYear,MONTH(FebSun1+26)=2),FebSun1+26,""))</f>
        <v>44616</v>
      </c>
      <c r="N8" s="149">
        <f>IF(DAY(FebSun1)=1,IF(AND(YEAR(FebSun1+20)=CalendarYear,MONTH(FebSun1+20)=2),FebSun1+20,""),IF(AND(YEAR(FebSun1+27)=CalendarYear,MONTH(FebSun1+27)=2),FebSun1+27,""))</f>
        <v>44617</v>
      </c>
      <c r="O8" s="138">
        <f>IF(DAY(FebSun1)=1,IF(AND(YEAR(FebSun1+21)=CalendarYear,MONTH(FebSun1+21)=2),FebSun1+21,""),IF(AND(YEAR(FebSun1+28)=CalendarYear,MONTH(FebSun1+28)=2),FebSun1+28,""))</f>
        <v>44618</v>
      </c>
      <c r="P8" s="89"/>
      <c r="R8" s="82"/>
      <c r="S8" s="65"/>
      <c r="V8" s="2"/>
      <c r="AD8" s="2"/>
      <c r="AL8" s="2"/>
    </row>
    <row r="9" spans="1:38" ht="15" customHeight="1" x14ac:dyDescent="0.3">
      <c r="B9" s="71">
        <f>IF(DAY(JanSun1)=1,IF(AND(YEAR(JanSun1+22)=CalendarYear,MONTH(JanSun1+22)=1),JanSun1+22,""),IF(AND(YEAR(JanSun1+29)=CalendarYear,MONTH(JanSun1+29)=1),JanSun1+29,""))</f>
        <v>44584</v>
      </c>
      <c r="C9" s="149">
        <f>IF(DAY(JanSun1)=1,IF(AND(YEAR(JanSun1+23)=CalendarYear,MONTH(JanSun1+23)=1),JanSun1+23,""),IF(AND(YEAR(JanSun1+30)=CalendarYear,MONTH(JanSun1+30)=1),JanSun1+30,""))</f>
        <v>44585</v>
      </c>
      <c r="D9" s="149">
        <f>IF(DAY(JanSun1)=1,IF(AND(YEAR(JanSun1+24)=CalendarYear,MONTH(JanSun1+24)=1),JanSun1+24,""),IF(AND(YEAR(JanSun1+31)=CalendarYear,MONTH(JanSun1+31)=1),JanSun1+31,""))</f>
        <v>44586</v>
      </c>
      <c r="E9" s="149">
        <f>IF(DAY(JanSun1)=1,IF(AND(YEAR(JanSun1+25)=CalendarYear,MONTH(JanSun1+25)=1),JanSun1+25,""),IF(AND(YEAR(JanSun1+32)=CalendarYear,MONTH(JanSun1+32)=1),JanSun1+32,""))</f>
        <v>44587</v>
      </c>
      <c r="F9" s="149">
        <f>IF(DAY(JanSun1)=1,IF(AND(YEAR(JanSun1+26)=CalendarYear,MONTH(JanSun1+26)=1),JanSun1+26,""),IF(AND(YEAR(JanSun1+33)=CalendarYear,MONTH(JanSun1+33)=1),JanSun1+33,""))</f>
        <v>44588</v>
      </c>
      <c r="G9" s="149">
        <f>IF(DAY(JanSun1)=1,IF(AND(YEAR(JanSun1+27)=CalendarYear,MONTH(JanSun1+27)=1),JanSun1+27,""),IF(AND(YEAR(JanSun1+34)=CalendarYear,MONTH(JanSun1+34)=1),JanSun1+34,""))</f>
        <v>44589</v>
      </c>
      <c r="H9" s="138">
        <f>IF(DAY(JanSun1)=1,IF(AND(YEAR(JanSun1+28)=CalendarYear,MONTH(JanSun1+28)=1),JanSun1+28,""),IF(AND(YEAR(JanSun1+35)=CalendarYear,MONTH(JanSun1+35)=1),JanSun1+35,""))</f>
        <v>44590</v>
      </c>
      <c r="I9" s="71">
        <f>IF(DAY(FebSun1)=1,IF(AND(YEAR(FebSun1+22)=CalendarYear,MONTH(FebSun1+22)=2),FebSun1+22,""),IF(AND(YEAR(FebSun1+29)=CalendarYear,MONTH(FebSun1+29)=2),FebSun1+29,""))</f>
        <v>44619</v>
      </c>
      <c r="J9" s="149">
        <f>IF(DAY(FebSun1)=1,IF(AND(YEAR(FebSun1+23)=CalendarYear,MONTH(FebSun1+23)=2),FebSun1+23,""),IF(AND(YEAR(FebSun1+30)=CalendarYear,MONTH(FebSun1+30)=2),FebSun1+30,""))</f>
        <v>44620</v>
      </c>
      <c r="K9" s="149" t="str">
        <f>IF(DAY(FebSun1)=1,IF(AND(YEAR(FebSun1+24)=CalendarYear,MONTH(FebSun1+24)=2),FebSun1+24,""),IF(AND(YEAR(FebSun1+31)=CalendarYear,MONTH(FebSun1+31)=2),FebSun1+31,""))</f>
        <v/>
      </c>
      <c r="L9" s="149" t="str">
        <f>IF(DAY(FebSun1)=1,IF(AND(YEAR(FebSun1+25)=CalendarYear,MONTH(FebSun1+25)=2),FebSun1+25,""),IF(AND(YEAR(FebSun1+32)=CalendarYear,MONTH(FebSun1+32)=2),FebSun1+32,""))</f>
        <v/>
      </c>
      <c r="M9" s="149" t="str">
        <f>IF(DAY(FebSun1)=1,IF(AND(YEAR(FebSun1+26)=CalendarYear,MONTH(FebSun1+26)=2),FebSun1+26,""),IF(AND(YEAR(FebSun1+33)=CalendarYear,MONTH(FebSun1+33)=2),FebSun1+33,""))</f>
        <v/>
      </c>
      <c r="N9" s="149" t="str">
        <f>IF(DAY(FebSun1)=1,IF(AND(YEAR(FebSun1+27)=CalendarYear,MONTH(FebSun1+27)=2),FebSun1+27,""),IF(AND(YEAR(FebSun1+34)=CalendarYear,MONTH(FebSun1+34)=2),FebSun1+34,""))</f>
        <v/>
      </c>
      <c r="O9" s="138" t="str">
        <f>IF(DAY(FebSun1)=1,IF(AND(YEAR(FebSun1+28)=CalendarYear,MONTH(FebSun1+28)=2),FebSun1+28,""),IF(AND(YEAR(FebSun1+35)=CalendarYear,MONTH(FebSun1+35)=2),FebSun1+35,""))</f>
        <v/>
      </c>
      <c r="P9" s="89"/>
      <c r="R9" s="83"/>
      <c r="S9" s="67"/>
      <c r="V9" s="2"/>
      <c r="AD9" s="2"/>
      <c r="AL9" s="2"/>
    </row>
    <row r="10" spans="1:38" ht="15" customHeight="1" x14ac:dyDescent="0.3">
      <c r="A10" s="24" t="s">
        <v>9</v>
      </c>
      <c r="B10" s="42">
        <v>30</v>
      </c>
      <c r="C10" s="37">
        <v>31</v>
      </c>
      <c r="D10" s="37"/>
      <c r="E10" s="37"/>
      <c r="F10" s="37"/>
      <c r="G10" s="37"/>
      <c r="H10" s="38"/>
      <c r="I10" s="72"/>
      <c r="J10" s="134"/>
      <c r="K10" s="134"/>
      <c r="L10" s="134"/>
      <c r="M10" s="134"/>
      <c r="N10" s="134"/>
      <c r="O10" s="141"/>
      <c r="P10" s="91"/>
      <c r="Q10" s="3"/>
      <c r="R10" s="74" t="s">
        <v>47</v>
      </c>
      <c r="T10" s="3"/>
      <c r="U10" s="3"/>
      <c r="V10" s="2"/>
      <c r="W10" s="3"/>
      <c r="X10" s="3"/>
      <c r="Y10" s="3"/>
      <c r="Z10" s="3"/>
      <c r="AA10" s="3"/>
      <c r="AB10" s="3"/>
      <c r="AC10" s="3"/>
      <c r="AD10" s="2"/>
      <c r="AE10" s="3"/>
      <c r="AF10" s="3"/>
      <c r="AG10" s="3"/>
      <c r="AH10" s="3"/>
      <c r="AI10" s="3"/>
      <c r="AJ10" s="3"/>
      <c r="AK10" s="3"/>
      <c r="AL10" s="2"/>
    </row>
    <row r="11" spans="1:38" ht="15" customHeight="1" x14ac:dyDescent="0.3">
      <c r="A11" s="24" t="s">
        <v>18</v>
      </c>
      <c r="B11" s="196" t="s">
        <v>28</v>
      </c>
      <c r="C11" s="197"/>
      <c r="D11" s="197"/>
      <c r="E11" s="197"/>
      <c r="F11" s="197"/>
      <c r="G11" s="197"/>
      <c r="H11" s="198"/>
      <c r="I11" s="196" t="s">
        <v>29</v>
      </c>
      <c r="J11" s="197"/>
      <c r="K11" s="197"/>
      <c r="L11" s="197"/>
      <c r="M11" s="197"/>
      <c r="N11" s="197"/>
      <c r="O11" s="198"/>
      <c r="P11" s="89"/>
      <c r="R11" s="74" t="s">
        <v>48</v>
      </c>
      <c r="V11" s="2"/>
      <c r="AD11" s="2"/>
      <c r="AL11" s="2"/>
    </row>
    <row r="12" spans="1:38" ht="15" customHeight="1" x14ac:dyDescent="0.3">
      <c r="B12" s="70" t="s">
        <v>0</v>
      </c>
      <c r="C12" s="142" t="s">
        <v>51</v>
      </c>
      <c r="D12" s="142" t="s">
        <v>52</v>
      </c>
      <c r="E12" s="142" t="s">
        <v>53</v>
      </c>
      <c r="F12" s="142" t="s">
        <v>54</v>
      </c>
      <c r="G12" s="142" t="s">
        <v>55</v>
      </c>
      <c r="H12" s="34" t="s">
        <v>56</v>
      </c>
      <c r="I12" s="143" t="s">
        <v>0</v>
      </c>
      <c r="J12" s="142" t="s">
        <v>51</v>
      </c>
      <c r="K12" s="142" t="s">
        <v>52</v>
      </c>
      <c r="L12" s="142" t="s">
        <v>53</v>
      </c>
      <c r="M12" s="142" t="s">
        <v>54</v>
      </c>
      <c r="N12" s="142" t="s">
        <v>55</v>
      </c>
      <c r="O12" s="34" t="s">
        <v>56</v>
      </c>
      <c r="P12" s="89"/>
      <c r="R12" s="74" t="s">
        <v>62</v>
      </c>
      <c r="V12" s="2"/>
      <c r="AD12" s="2"/>
      <c r="AL12" s="2"/>
    </row>
    <row r="13" spans="1:38" ht="15" customHeight="1" x14ac:dyDescent="0.3">
      <c r="A13" s="24"/>
      <c r="B13" s="71" t="str">
        <f>IF(DAY(MarSun1)=1,"",IF(AND(YEAR(MarSun1+1)=CalendarYear,MONTH(MarSun1+1)=3),MarSun1+1,""))</f>
        <v/>
      </c>
      <c r="C13" s="133" t="str">
        <f>IF(DAY(MarSun1)=1,"",IF(AND(YEAR(MarSun1+2)=CalendarYear,MONTH(MarSun1+2)=3),MarSun1+2,""))</f>
        <v/>
      </c>
      <c r="D13" s="133">
        <f>IF(DAY(MarSun1)=1,"",IF(AND(YEAR(MarSun1+3)=CalendarYear,MONTH(MarSun1+3)=3),MarSun1+3,""))</f>
        <v>44621</v>
      </c>
      <c r="E13" s="133">
        <f>IF(DAY(MarSun1)=1,"",IF(AND(YEAR(MarSun1+4)=CalendarYear,MONTH(MarSun1+4)=3),MarSun1+4,""))</f>
        <v>44622</v>
      </c>
      <c r="F13" s="121">
        <f>IF(DAY(MarSun1)=1,"",IF(AND(YEAR(MarSun1+5)=CalendarYear,MONTH(MarSun1+5)=3),MarSun1+5,""))</f>
        <v>44623</v>
      </c>
      <c r="G13" s="121">
        <f>IF(DAY(MarSun1)=1,"",IF(AND(YEAR(MarSun1+6)=CalendarYear,MONTH(MarSun1+6)=3),MarSun1+6,""))</f>
        <v>44624</v>
      </c>
      <c r="H13" s="138">
        <f>IF(DAY(MarSun1)=1,IF(AND(YEAR(MarSun1)=CalendarYear,MONTH(MarSun1)=3),MarSun1,""),IF(AND(YEAR(MarSun1+7)=CalendarYear,MONTH(MarSun1+7)=3),MarSun1+7,""))</f>
        <v>44625</v>
      </c>
      <c r="I13" s="135" t="str">
        <f>IF(DAY(AprSun1)=1,"",IF(AND(YEAR(AprSun1+1)=CalendarYear,MONTH(AprSun1+1)=4),AprSun1+1,""))</f>
        <v/>
      </c>
      <c r="J13" s="133" t="str">
        <f>IF(DAY(AprSun1)=1,"",IF(AND(YEAR(AprSun1+2)=CalendarYear,MONTH(AprSun1+2)=4),AprSun1+2,""))</f>
        <v/>
      </c>
      <c r="K13" s="133" t="str">
        <f>IF(DAY(AprSun1)=1,"",IF(AND(YEAR(AprSun1+3)=CalendarYear,MONTH(AprSun1+3)=4),AprSun1+3,""))</f>
        <v/>
      </c>
      <c r="L13" s="133" t="str">
        <f>IF(DAY(AprSun1)=1,"",IF(AND(YEAR(AprSun1+4)=CalendarYear,MONTH(AprSun1+4)=4),AprSun1+4,""))</f>
        <v/>
      </c>
      <c r="M13" s="135" t="str">
        <f>IF(DAY(AprSun1)=1,"",IF(AND(YEAR(AprSun1+5)=CalendarYear,MONTH(AprSun1+5)=4),AprSun1+5,""))</f>
        <v/>
      </c>
      <c r="N13" s="139">
        <f>IF(DAY(AprSun1)=1,"",IF(AND(YEAR(AprSun1+6)=CalendarYear,MONTH(AprSun1+6)=4),AprSun1+6,""))</f>
        <v>44652</v>
      </c>
      <c r="O13" s="138">
        <f>IF(DAY(AprSun1)=1,IF(AND(YEAR(AprSun1)=CalendarYear,MONTH(AprSun1)=4),AprSun1,""),IF(AND(YEAR(AprSun1+7)=CalendarYear,MONTH(AprSun1+7)=4),AprSun1+7,""))</f>
        <v>44653</v>
      </c>
      <c r="P13" s="89"/>
      <c r="R13" s="74" t="s">
        <v>49</v>
      </c>
      <c r="V13" s="2"/>
      <c r="AD13" s="2"/>
      <c r="AL13" s="2"/>
    </row>
    <row r="14" spans="1:38" ht="15" customHeight="1" x14ac:dyDescent="0.3">
      <c r="B14" s="71">
        <f>IF(DAY(MarSun1)=1,IF(AND(YEAR(MarSun1+1)=CalendarYear,MONTH(MarSun1+1)=3),MarSun1+1,""),IF(AND(YEAR(MarSun1+8)=CalendarYear,MONTH(MarSun1+8)=3),MarSun1+8,""))</f>
        <v>44626</v>
      </c>
      <c r="C14" s="133">
        <f>IF(DAY(MarSun1)=1,IF(AND(YEAR(MarSun1+2)=CalendarYear,MONTH(MarSun1+2)=3),MarSun1+2,""),IF(AND(YEAR(MarSun1+9)=CalendarYear,MONTH(MarSun1+9)=3),MarSun1+9,""))</f>
        <v>44627</v>
      </c>
      <c r="D14" s="133">
        <f>IF(DAY(MarSun1)=1,IF(AND(YEAR(MarSun1+3)=CalendarYear,MONTH(MarSun1+3)=3),MarSun1+3,""),IF(AND(YEAR(MarSun1+10)=CalendarYear,MONTH(MarSun1+10)=3),MarSun1+10,""))</f>
        <v>44628</v>
      </c>
      <c r="E14" s="133">
        <f>IF(DAY(MarSun1)=1,IF(AND(YEAR(MarSun1+4)=CalendarYear,MONTH(MarSun1+4)=3),MarSun1+4,""),IF(AND(YEAR(MarSun1+11)=CalendarYear,MONTH(MarSun1+11)=3),MarSun1+11,""))</f>
        <v>44629</v>
      </c>
      <c r="F14" s="133">
        <f>IF(DAY(MarSun1)=1,IF(AND(YEAR(MarSun1+5)=CalendarYear,MONTH(MarSun1+5)=3),MarSun1+5,""),IF(AND(YEAR(MarSun1+12)=CalendarYear,MONTH(MarSun1+12)=3),MarSun1+12,""))</f>
        <v>44630</v>
      </c>
      <c r="G14" s="133">
        <f>IF(DAY(MarSun1)=1,IF(AND(YEAR(MarSun1+6)=CalendarYear,MONTH(MarSun1+6)=3),MarSun1+6,""),IF(AND(YEAR(MarSun1+13)=CalendarYear,MONTH(MarSun1+13)=3),MarSun1+13,""))</f>
        <v>44631</v>
      </c>
      <c r="H14" s="138">
        <f>IF(DAY(MarSun1)=1,IF(AND(YEAR(MarSun1+7)=CalendarYear,MONTH(MarSun1+7)=3),MarSun1+7,""),IF(AND(YEAR(MarSun1+14)=CalendarYear,MONTH(MarSun1+14)=3),MarSun1+14,""))</f>
        <v>44632</v>
      </c>
      <c r="I14" s="135">
        <f>IF(DAY(AprSun1)=1,IF(AND(YEAR(AprSun1+1)=CalendarYear,MONTH(AprSun1+1)=4),AprSun1+1,""),IF(AND(YEAR(AprSun1+8)=CalendarYear,MONTH(AprSun1+8)=4),AprSun1+8,""))</f>
        <v>44654</v>
      </c>
      <c r="J14" s="139">
        <f>IF(DAY(AprSun1)=1,IF(AND(YEAR(AprSun1+2)=CalendarYear,MONTH(AprSun1+2)=4),AprSun1+2,""),IF(AND(YEAR(AprSun1+9)=CalendarYear,MONTH(AprSun1+9)=4),AprSun1+9,""))</f>
        <v>44655</v>
      </c>
      <c r="K14" s="133">
        <f>IF(DAY(AprSun1)=1,IF(AND(YEAR(AprSun1+3)=CalendarYear,MONTH(AprSun1+3)=4),AprSun1+3,""),IF(AND(YEAR(AprSun1+10)=CalendarYear,MONTH(AprSun1+10)=4),AprSun1+10,""))</f>
        <v>44656</v>
      </c>
      <c r="L14" s="133">
        <f>IF(DAY(AprSun1)=1,IF(AND(YEAR(AprSun1+4)=CalendarYear,MONTH(AprSun1+4)=4),AprSun1+4,""),IF(AND(YEAR(AprSun1+11)=CalendarYear,MONTH(AprSun1+11)=4),AprSun1+11,""))</f>
        <v>44657</v>
      </c>
      <c r="M14" s="137">
        <f>IF(DAY(AprSun1)=1,IF(AND(YEAR(AprSun1+5)=CalendarYear,MONTH(AprSun1+5)=4),AprSun1+5,""),IF(AND(YEAR(AprSun1+12)=CalendarYear,MONTH(AprSun1+12)=4),AprSun1+12,""))</f>
        <v>44658</v>
      </c>
      <c r="N14" s="137">
        <f>IF(DAY(AprSun1)=1,IF(AND(YEAR(AprSun1+6)=CalendarYear,MONTH(AprSun1+6)=4),AprSun1+6,""),IF(AND(YEAR(AprSun1+13)=CalendarYear,MONTH(AprSun1+13)=4),AprSun1+13,""))</f>
        <v>44659</v>
      </c>
      <c r="O14" s="138">
        <f>IF(DAY(AprSun1)=1,IF(AND(YEAR(AprSun1+7)=CalendarYear,MONTH(AprSun1+7)=4),AprSun1+7,""),IF(AND(YEAR(AprSun1+14)=CalendarYear,MONTH(AprSun1+14)=4),AprSun1+14,""))</f>
        <v>44660</v>
      </c>
      <c r="P14" s="89"/>
      <c r="R14" s="83"/>
      <c r="S14" s="12"/>
      <c r="V14" s="2"/>
      <c r="AD14" s="2"/>
      <c r="AL14" s="2"/>
    </row>
    <row r="15" spans="1:38" ht="15" customHeight="1" x14ac:dyDescent="0.3">
      <c r="B15" s="71">
        <f>IF(DAY(MarSun1)=1,IF(AND(YEAR(MarSun1+8)=CalendarYear,MONTH(MarSun1+8)=3),MarSun1+8,""),IF(AND(YEAR(MarSun1+15)=CalendarYear,MONTH(MarSun1+15)=3),MarSun1+15,""))</f>
        <v>44633</v>
      </c>
      <c r="C15" s="133">
        <f>IF(DAY(MarSun1)=1,IF(AND(YEAR(MarSun1+9)=CalendarYear,MONTH(MarSun1+9)=3),MarSun1+9,""),IF(AND(YEAR(MarSun1+16)=CalendarYear,MONTH(MarSun1+16)=3),MarSun1+16,""))</f>
        <v>44634</v>
      </c>
      <c r="D15" s="133">
        <f>IF(DAY(MarSun1)=1,IF(AND(YEAR(MarSun1+10)=CalendarYear,MONTH(MarSun1+10)=3),MarSun1+10,""),IF(AND(YEAR(MarSun1+17)=CalendarYear,MONTH(MarSun1+17)=3),MarSun1+17,""))</f>
        <v>44635</v>
      </c>
      <c r="E15" s="133">
        <f>IF(DAY(MarSun1)=1,IF(AND(YEAR(MarSun1+11)=CalendarYear,MONTH(MarSun1+11)=3),MarSun1+11,""),IF(AND(YEAR(MarSun1+18)=CalendarYear,MONTH(MarSun1+18)=3),MarSun1+18,""))</f>
        <v>44636</v>
      </c>
      <c r="F15" s="121">
        <f>IF(DAY(MarSun1)=1,IF(AND(YEAR(MarSun1+12)=CalendarYear,MONTH(MarSun1+12)=3),MarSun1+12,""),IF(AND(YEAR(MarSun1+19)=CalendarYear,MONTH(MarSun1+19)=3),MarSun1+19,""))</f>
        <v>44637</v>
      </c>
      <c r="G15" s="121">
        <f>IF(DAY(MarSun1)=1,IF(AND(YEAR(MarSun1+13)=CalendarYear,MONTH(MarSun1+13)=3),MarSun1+13,""),IF(AND(YEAR(MarSun1+20)=CalendarYear,MONTH(MarSun1+20)=3),MarSun1+20,""))</f>
        <v>44638</v>
      </c>
      <c r="H15" s="138">
        <f>IF(DAY(MarSun1)=1,IF(AND(YEAR(MarSun1+14)=CalendarYear,MONTH(MarSun1+14)=3),MarSun1+14,""),IF(AND(YEAR(MarSun1+21)=CalendarYear,MONTH(MarSun1+21)=3),MarSun1+21,""))</f>
        <v>44639</v>
      </c>
      <c r="I15" s="135">
        <f>IF(DAY(AprSun1)=1,IF(AND(YEAR(AprSun1+8)=CalendarYear,MONTH(AprSun1+8)=4),AprSun1+8,""),IF(AND(YEAR(AprSun1+15)=CalendarYear,MONTH(AprSun1+15)=4),AprSun1+15,""))</f>
        <v>44661</v>
      </c>
      <c r="J15" s="139">
        <f>IF(DAY(AprSun1)=1,IF(AND(YEAR(AprSun1+9)=CalendarYear,MONTH(AprSun1+9)=4),AprSun1+9,""),IF(AND(YEAR(AprSun1+16)=CalendarYear,MONTH(AprSun1+16)=4),AprSun1+16,""))</f>
        <v>44662</v>
      </c>
      <c r="K15" s="133">
        <f>IF(DAY(AprSun1)=1,IF(AND(YEAR(AprSun1+10)=CalendarYear,MONTH(AprSun1+10)=4),AprSun1+10,""),IF(AND(YEAR(AprSun1+17)=CalendarYear,MONTH(AprSun1+17)=4),AprSun1+17,""))</f>
        <v>44663</v>
      </c>
      <c r="L15" s="133">
        <f>IF(DAY(AprSun1)=1,IF(AND(YEAR(AprSun1+11)=CalendarYear,MONTH(AprSun1+11)=4),AprSun1+11,""),IF(AND(YEAR(AprSun1+18)=CalendarYear,MONTH(AprSun1+18)=4),AprSun1+18,""))</f>
        <v>44664</v>
      </c>
      <c r="M15" s="135">
        <f>IF(DAY(AprSun1)=1,IF(AND(YEAR(AprSun1+12)=CalendarYear,MONTH(AprSun1+12)=4),AprSun1+12,""),IF(AND(YEAR(AprSun1+19)=CalendarYear,MONTH(AprSun1+19)=4),AprSun1+19,""))</f>
        <v>44665</v>
      </c>
      <c r="N15" s="135">
        <f>IF(DAY(AprSun1)=1,IF(AND(YEAR(AprSun1+13)=CalendarYear,MONTH(AprSun1+13)=4),AprSun1+13,""),IF(AND(YEAR(AprSun1+20)=CalendarYear,MONTH(AprSun1+20)=4),AprSun1+20,""))</f>
        <v>44666</v>
      </c>
      <c r="O15" s="138">
        <f>IF(DAY(AprSun1)=1,IF(AND(YEAR(AprSun1+14)=CalendarYear,MONTH(AprSun1+14)=4),AprSun1+14,""),IF(AND(YEAR(AprSun1+21)=CalendarYear,MONTH(AprSun1+21)=4),AprSun1+21,""))</f>
        <v>44667</v>
      </c>
      <c r="P15" s="89"/>
      <c r="R15" s="84"/>
      <c r="S15" s="10"/>
      <c r="V15" s="2"/>
      <c r="AD15" s="2"/>
      <c r="AL15" s="2"/>
    </row>
    <row r="16" spans="1:38" ht="15" customHeight="1" x14ac:dyDescent="0.3">
      <c r="B16" s="71">
        <f>IF(DAY(MarSun1)=1,IF(AND(YEAR(MarSun1+15)=CalendarYear,MONTH(MarSun1+15)=3),MarSun1+15,""),IF(AND(YEAR(MarSun1+22)=CalendarYear,MONTH(MarSun1+22)=3),MarSun1+22,""))</f>
        <v>44640</v>
      </c>
      <c r="C16" s="133">
        <f>IF(DAY(MarSun1)=1,IF(AND(YEAR(MarSun1+16)=CalendarYear,MONTH(MarSun1+16)=3),MarSun1+16,""),IF(AND(YEAR(MarSun1+23)=CalendarYear,MONTH(MarSun1+23)=3),MarSun1+23,""))</f>
        <v>44641</v>
      </c>
      <c r="D16" s="133">
        <f>IF(DAY(MarSun1)=1,IF(AND(YEAR(MarSun1+17)=CalendarYear,MONTH(MarSun1+17)=3),MarSun1+17,""),IF(AND(YEAR(MarSun1+24)=CalendarYear,MONTH(MarSun1+24)=3),MarSun1+24,""))</f>
        <v>44642</v>
      </c>
      <c r="E16" s="133">
        <f>IF(DAY(MarSun1)=1,IF(AND(YEAR(MarSun1+18)=CalendarYear,MONTH(MarSun1+18)=3),MarSun1+18,""),IF(AND(YEAR(MarSun1+25)=CalendarYear,MONTH(MarSun1+25)=3),MarSun1+25,""))</f>
        <v>44643</v>
      </c>
      <c r="F16" s="121">
        <f>IF(DAY(MarSun1)=1,IF(AND(YEAR(MarSun1+19)=CalendarYear,MONTH(MarSun1+19)=3),MarSun1+19,""),IF(AND(YEAR(MarSun1+26)=CalendarYear,MONTH(MarSun1+26)=3),MarSun1+26,""))</f>
        <v>44644</v>
      </c>
      <c r="G16" s="121">
        <f>IF(DAY(MarSun1)=1,IF(AND(YEAR(MarSun1+20)=CalendarYear,MONTH(MarSun1+20)=3),MarSun1+20,""),IF(AND(YEAR(MarSun1+27)=CalendarYear,MONTH(MarSun1+27)=3),MarSun1+27,""))</f>
        <v>44645</v>
      </c>
      <c r="H16" s="138">
        <f>IF(DAY(MarSun1)=1,IF(AND(YEAR(MarSun1+21)=CalendarYear,MONTH(MarSun1+21)=3),MarSun1+21,""),IF(AND(YEAR(MarSun1+28)=CalendarYear,MONTH(MarSun1+28)=3),MarSun1+28,""))</f>
        <v>44646</v>
      </c>
      <c r="I16" s="135">
        <f>IF(DAY(AprSun1)=1,IF(AND(YEAR(AprSun1+15)=CalendarYear,MONTH(AprSun1+15)=4),AprSun1+15,""),IF(AND(YEAR(AprSun1+22)=CalendarYear,MONTH(AprSun1+22)=4),AprSun1+22,""))</f>
        <v>44668</v>
      </c>
      <c r="J16" s="133">
        <f>IF(DAY(AprSun1)=1,IF(AND(YEAR(AprSun1+16)=CalendarYear,MONTH(AprSun1+16)=4),AprSun1+16,""),IF(AND(YEAR(AprSun1+23)=CalendarYear,MONTH(AprSun1+23)=4),AprSun1+23,""))</f>
        <v>44669</v>
      </c>
      <c r="K16" s="133">
        <f>IF(DAY(AprSun1)=1,IF(AND(YEAR(AprSun1+17)=CalendarYear,MONTH(AprSun1+17)=4),AprSun1+17,""),IF(AND(YEAR(AprSun1+24)=CalendarYear,MONTH(AprSun1+24)=4),AprSun1+24,""))</f>
        <v>44670</v>
      </c>
      <c r="L16" s="133">
        <f>IF(DAY(AprSun1)=1,IF(AND(YEAR(AprSun1+18)=CalendarYear,MONTH(AprSun1+18)=4),AprSun1+18,""),IF(AND(YEAR(AprSun1+25)=CalendarYear,MONTH(AprSun1+25)=4),AprSun1+25,""))</f>
        <v>44671</v>
      </c>
      <c r="M16" s="163">
        <f>IF(DAY(AprSun1)=1,IF(AND(YEAR(AprSun1+19)=CalendarYear,MONTH(AprSun1+19)=4),AprSun1+19,""),IF(AND(YEAR(AprSun1+26)=CalendarYear,MONTH(AprSun1+26)=4),AprSun1+26,""))</f>
        <v>44672</v>
      </c>
      <c r="N16" s="121">
        <f>IF(DAY(AprSun1)=1,IF(AND(YEAR(AprSun1+20)=CalendarYear,MONTH(AprSun1+20)=4),AprSun1+20,""),IF(AND(YEAR(AprSun1+27)=CalendarYear,MONTH(AprSun1+27)=4),AprSun1+27,""))</f>
        <v>44673</v>
      </c>
      <c r="O16" s="138">
        <f>IF(DAY(AprSun1)=1,IF(AND(YEAR(AprSun1+21)=CalendarYear,MONTH(AprSun1+21)=4),AprSun1+21,""),IF(AND(YEAR(AprSun1+28)=CalendarYear,MONTH(AprSun1+28)=4),AprSun1+28,""))</f>
        <v>44674</v>
      </c>
      <c r="P16" s="89"/>
      <c r="R16" s="84"/>
      <c r="S16" s="11"/>
      <c r="V16" s="2"/>
      <c r="AD16" s="2"/>
      <c r="AL16" s="2"/>
    </row>
    <row r="17" spans="1:38" ht="15" customHeight="1" x14ac:dyDescent="0.3">
      <c r="B17" s="71">
        <f>IF(DAY(MarSun1)=1,IF(AND(YEAR(MarSun1+22)=CalendarYear,MONTH(MarSun1+22)=3),MarSun1+22,""),IF(AND(YEAR(MarSun1+29)=CalendarYear,MONTH(MarSun1+29)=3),MarSun1+29,""))</f>
        <v>44647</v>
      </c>
      <c r="C17" s="133">
        <f>IF(DAY(MarSun1)=1,IF(AND(YEAR(MarSun1+23)=CalendarYear,MONTH(MarSun1+23)=3),MarSun1+23,""),IF(AND(YEAR(MarSun1+30)=CalendarYear,MONTH(MarSun1+30)=3),MarSun1+30,""))</f>
        <v>44648</v>
      </c>
      <c r="D17" s="133">
        <f>IF(DAY(MarSun1)=1,IF(AND(YEAR(MarSun1+24)=CalendarYear,MONTH(MarSun1+24)=3),MarSun1+24,""),IF(AND(YEAR(MarSun1+31)=CalendarYear,MONTH(MarSun1+31)=3),MarSun1+31,""))</f>
        <v>44649</v>
      </c>
      <c r="E17" s="133">
        <f>IF(DAY(MarSun1)=1,IF(AND(YEAR(MarSun1+25)=CalendarYear,MONTH(MarSun1+25)=3),MarSun1+25,""),IF(AND(YEAR(MarSun1+32)=CalendarYear,MONTH(MarSun1+32)=3),MarSun1+32,""))</f>
        <v>44650</v>
      </c>
      <c r="F17" s="133">
        <f>IF(DAY(MarSun1)=1,IF(AND(YEAR(MarSun1+26)=CalendarYear,MONTH(MarSun1+26)=3),MarSun1+26,""),IF(AND(YEAR(MarSun1+33)=CalendarYear,MONTH(MarSun1+33)=3),MarSun1+33,""))</f>
        <v>44651</v>
      </c>
      <c r="G17" s="133" t="str">
        <f>IF(DAY(MarSun1)=1,IF(AND(YEAR(MarSun1+27)=CalendarYear,MONTH(MarSun1+27)=3),MarSun1+27,""),IF(AND(YEAR(MarSun1+34)=CalendarYear,MONTH(MarSun1+34)=3),MarSun1+34,""))</f>
        <v/>
      </c>
      <c r="H17" s="138" t="str">
        <f>IF(DAY(MarSun1)=1,IF(AND(YEAR(MarSun1+28)=CalendarYear,MONTH(MarSun1+28)=3),MarSun1+28,""),IF(AND(YEAR(MarSun1+35)=CalendarYear,MONTH(MarSun1+35)=3),MarSun1+35,""))</f>
        <v/>
      </c>
      <c r="I17" s="135">
        <f>IF(DAY(AprSun1)=1,IF(AND(YEAR(AprSun1+22)=CalendarYear,MONTH(AprSun1+22)=4),AprSun1+22,""),IF(AND(YEAR(AprSun1+29)=CalendarYear,MONTH(AprSun1+29)=4),AprSun1+29,""))</f>
        <v>44675</v>
      </c>
      <c r="J17" s="133">
        <f>IF(DAY(AprSun1)=1,IF(AND(YEAR(AprSun1+23)=CalendarYear,MONTH(AprSun1+23)=4),AprSun1+23,""),IF(AND(YEAR(AprSun1+30)=CalendarYear,MONTH(AprSun1+30)=4),AprSun1+30,""))</f>
        <v>44676</v>
      </c>
      <c r="K17" s="133">
        <f>IF(DAY(AprSun1)=1,IF(AND(YEAR(AprSun1+24)=CalendarYear,MONTH(AprSun1+24)=4),AprSun1+24,""),IF(AND(YEAR(AprSun1+31)=CalendarYear,MONTH(AprSun1+31)=4),AprSun1+31,""))</f>
        <v>44677</v>
      </c>
      <c r="L17" s="133">
        <f>IF(DAY(AprSun1)=1,IF(AND(YEAR(AprSun1+25)=CalendarYear,MONTH(AprSun1+25)=4),AprSun1+25,""),IF(AND(YEAR(AprSun1+32)=CalendarYear,MONTH(AprSun1+32)=4),AprSun1+32,""))</f>
        <v>44678</v>
      </c>
      <c r="M17" s="133">
        <f>IF(DAY(AprSun1)=1,IF(AND(YEAR(AprSun1+26)=CalendarYear,MONTH(AprSun1+26)=4),AprSun1+26,""),IF(AND(YEAR(AprSun1+33)=CalendarYear,MONTH(AprSun1+33)=4),AprSun1+33,""))</f>
        <v>44679</v>
      </c>
      <c r="N17" s="133">
        <f>IF(DAY(AprSun1)=1,IF(AND(YEAR(AprSun1+27)=CalendarYear,MONTH(AprSun1+27)=4),AprSun1+27,""),IF(AND(YEAR(AprSun1+34)=CalendarYear,MONTH(AprSun1+34)=4),AprSun1+34,""))</f>
        <v>44680</v>
      </c>
      <c r="O17" s="138">
        <f>IF(DAY(AprSun1)=1,IF(AND(YEAR(AprSun1+28)=CalendarYear,MONTH(AprSun1+28)=4),AprSun1+28,""),IF(AND(YEAR(AprSun1+35)=CalendarYear,MONTH(AprSun1+35)=4),AprSun1+35,""))</f>
        <v>44681</v>
      </c>
      <c r="P17" s="89"/>
      <c r="R17" s="85"/>
      <c r="V17" s="2"/>
      <c r="AD17" s="2"/>
      <c r="AL17" s="2"/>
    </row>
    <row r="18" spans="1:38" ht="15" customHeight="1" x14ac:dyDescent="0.3">
      <c r="A18" s="24" t="s">
        <v>10</v>
      </c>
      <c r="B18" s="140" t="str">
        <f>IF(DAY(MarSun1)=1,IF(AND(YEAR(MarSun1+29)=CalendarYear,MONTH(MarSun1+29)=3),MarSun1+29,""),IF(AND(YEAR(MarSun1+36)=CalendarYear,MONTH(MarSun1+36)=3),MarSun1+36,""))</f>
        <v/>
      </c>
      <c r="C18" s="134" t="str">
        <f>IF(DAY(MarSun1)=1,IF(AND(YEAR(MarSun1+30)=CalendarYear,MONTH(MarSun1+30)=3),MarSun1+30,""),IF(AND(YEAR(MarSun1+37)=CalendarYear,MONTH(MarSun1+37)=3),MarSun1+37,""))</f>
        <v/>
      </c>
      <c r="D18" s="134" t="str">
        <f>IF(DAY(MarSun1)=1,IF(AND(YEAR(MarSun1+31)=CalendarYear,MONTH(MarSun1+31)=3),MarSun1+31,""),IF(AND(YEAR(MarSun1+38)=CalendarYear,MONTH(MarSun1+38)=3),MarSun1+38,""))</f>
        <v/>
      </c>
      <c r="E18" s="134" t="str">
        <f>IF(DAY(MarSun1)=1,IF(AND(YEAR(MarSun1+32)=CalendarYear,MONTH(MarSun1+32)=3),MarSun1+32,""),IF(AND(YEAR(MarSun1+39)=CalendarYear,MONTH(MarSun1+39)=3),MarSun1+39,""))</f>
        <v/>
      </c>
      <c r="F18" s="134" t="str">
        <f>IF(DAY(MarSun1)=1,IF(AND(YEAR(MarSun1+33)=CalendarYear,MONTH(MarSun1+33)=3),MarSun1+33,""),IF(AND(YEAR(MarSun1+40)=CalendarYear,MONTH(MarSun1+40)=3),MarSun1+40,""))</f>
        <v/>
      </c>
      <c r="G18" s="134" t="str">
        <f>IF(DAY(MarSun1)=1,IF(AND(YEAR(MarSun1+34)=CalendarYear,MONTH(MarSun1+34)=3),MarSun1+34,""),IF(AND(YEAR(MarSun1+41)=CalendarYear,MONTH(MarSun1+41)=3),MarSun1+41,""))</f>
        <v/>
      </c>
      <c r="H18" s="141" t="str">
        <f>IF(DAY(MarSun1)=1,IF(AND(YEAR(MarSun1+35)=CalendarYear,MONTH(MarSun1+35)=3),MarSun1+35,""),IF(AND(YEAR(MarSun1+42)=CalendarYear,MONTH(MarSun1+42)=3),MarSun1+42,""))</f>
        <v/>
      </c>
      <c r="I18" s="134" t="str">
        <f>IF(DAY(AprSun1)=1,IF(AND(YEAR(AprSun1+29)=CalendarYear,MONTH(AprSun1+29)=4),AprSun1+29,""),IF(AND(YEAR(AprSun1+36)=CalendarYear,MONTH(AprSun1+36)=4),AprSun1+36,""))</f>
        <v/>
      </c>
      <c r="J18" s="134" t="str">
        <f>IF(DAY(AprSun1)=1,IF(AND(YEAR(AprSun1+30)=CalendarYear,MONTH(AprSun1+30)=4),AprSun1+30,""),IF(AND(YEAR(AprSun1+37)=CalendarYear,MONTH(AprSun1+37)=4),AprSun1+37,""))</f>
        <v/>
      </c>
      <c r="K18" s="134" t="str">
        <f>IF(DAY(AprSun1)=1,IF(AND(YEAR(AprSun1+31)=CalendarYear,MONTH(AprSun1+31)=4),AprSun1+31,""),IF(AND(YEAR(AprSun1+38)=CalendarYear,MONTH(AprSun1+38)=4),AprSun1+38,""))</f>
        <v/>
      </c>
      <c r="L18" s="134" t="str">
        <f>IF(DAY(AprSun1)=1,IF(AND(YEAR(AprSun1+32)=CalendarYear,MONTH(AprSun1+32)=4),AprSun1+32,""),IF(AND(YEAR(AprSun1+39)=CalendarYear,MONTH(AprSun1+39)=4),AprSun1+39,""))</f>
        <v/>
      </c>
      <c r="M18" s="134" t="str">
        <f>IF(DAY(AprSun1)=1,IF(AND(YEAR(AprSun1+33)=CalendarYear,MONTH(AprSun1+33)=4),AprSun1+33,""),IF(AND(YEAR(AprSun1+40)=CalendarYear,MONTH(AprSun1+40)=4),AprSun1+40,""))</f>
        <v/>
      </c>
      <c r="N18" s="134" t="str">
        <f>IF(DAY(AprSun1)=1,IF(AND(YEAR(AprSun1+34)=CalendarYear,MONTH(AprSun1+34)=4),AprSun1+34,""),IF(AND(YEAR(AprSun1+41)=CalendarYear,MONTH(AprSun1+41)=4),AprSun1+41,""))</f>
        <v/>
      </c>
      <c r="O18" s="141" t="str">
        <f>IF(DAY(AprSun1)=1,IF(AND(YEAR(AprSun1+35)=CalendarYear,MONTH(AprSun1+35)=4),AprSun1+35,""),IF(AND(YEAR(AprSun1+42)=CalendarYear,MONTH(AprSun1+42)=4),AprSun1+42,""))</f>
        <v/>
      </c>
      <c r="P18" s="91"/>
      <c r="Q18" s="3"/>
      <c r="R18" s="75" t="s">
        <v>57</v>
      </c>
      <c r="T18" s="3"/>
      <c r="U18" s="3"/>
      <c r="V18" s="2"/>
      <c r="W18" s="3"/>
      <c r="X18" s="3"/>
      <c r="Y18" s="3"/>
      <c r="Z18" s="3"/>
      <c r="AA18" s="3"/>
      <c r="AB18" s="3"/>
      <c r="AC18" s="3"/>
      <c r="AD18" s="2"/>
      <c r="AE18" s="3"/>
      <c r="AF18" s="3"/>
      <c r="AG18" s="3"/>
      <c r="AH18" s="3"/>
      <c r="AI18" s="3"/>
      <c r="AJ18" s="3"/>
      <c r="AK18" s="3"/>
      <c r="AL18" s="2"/>
    </row>
    <row r="19" spans="1:38" ht="15" customHeight="1" x14ac:dyDescent="0.3">
      <c r="A19" s="24" t="s">
        <v>19</v>
      </c>
      <c r="B19" s="183" t="s">
        <v>30</v>
      </c>
      <c r="C19" s="170"/>
      <c r="D19" s="170"/>
      <c r="E19" s="170"/>
      <c r="F19" s="170"/>
      <c r="G19" s="170"/>
      <c r="H19" s="171"/>
      <c r="I19" s="183" t="s">
        <v>31</v>
      </c>
      <c r="J19" s="170"/>
      <c r="K19" s="170"/>
      <c r="L19" s="170"/>
      <c r="M19" s="170"/>
      <c r="N19" s="170"/>
      <c r="O19" s="171"/>
      <c r="P19" s="89"/>
      <c r="R19" s="75" t="s">
        <v>66</v>
      </c>
      <c r="V19" s="2"/>
      <c r="AD19" s="2"/>
      <c r="AL19" s="2"/>
    </row>
    <row r="20" spans="1:38" ht="15" customHeight="1" x14ac:dyDescent="0.3">
      <c r="A20" s="24"/>
      <c r="B20" s="70" t="s">
        <v>0</v>
      </c>
      <c r="C20" s="142" t="s">
        <v>51</v>
      </c>
      <c r="D20" s="142" t="s">
        <v>52</v>
      </c>
      <c r="E20" s="142" t="s">
        <v>53</v>
      </c>
      <c r="F20" s="142" t="s">
        <v>54</v>
      </c>
      <c r="G20" s="142" t="s">
        <v>55</v>
      </c>
      <c r="H20" s="34" t="s">
        <v>56</v>
      </c>
      <c r="I20" s="143" t="s">
        <v>0</v>
      </c>
      <c r="J20" s="142" t="s">
        <v>51</v>
      </c>
      <c r="K20" s="142" t="s">
        <v>52</v>
      </c>
      <c r="L20" s="142" t="s">
        <v>53</v>
      </c>
      <c r="M20" s="142" t="s">
        <v>54</v>
      </c>
      <c r="N20" s="142" t="s">
        <v>55</v>
      </c>
      <c r="O20" s="34" t="s">
        <v>56</v>
      </c>
      <c r="P20" s="89"/>
      <c r="R20" s="75" t="s">
        <v>64</v>
      </c>
      <c r="V20" s="2"/>
      <c r="AD20" s="2"/>
      <c r="AL20" s="2"/>
    </row>
    <row r="21" spans="1:38" ht="15" customHeight="1" x14ac:dyDescent="0.3">
      <c r="B21" s="71">
        <f>IF(DAY(MaySun1)=1,"",IF(AND(YEAR(MaySun1+1)=CalendarYear,MONTH(MaySun1+1)=5),MaySun1+1,""))</f>
        <v>44682</v>
      </c>
      <c r="C21" s="133">
        <f>IF(DAY(MaySun1)=1,"",IF(AND(YEAR(MaySun1+2)=CalendarYear,MONTH(MaySun1+2)=5),MaySun1+2,""))</f>
        <v>44683</v>
      </c>
      <c r="D21" s="133">
        <f>IF(DAY(MaySun1)=1,"",IF(AND(YEAR(MaySun1+3)=CalendarYear,MONTH(MaySun1+3)=5),MaySun1+3,""))</f>
        <v>44684</v>
      </c>
      <c r="E21" s="133">
        <f>IF(DAY(MaySun1)=1,"",IF(AND(YEAR(MaySun1+4)=CalendarYear,MONTH(MaySun1+4)=5),MaySun1+4,""))</f>
        <v>44685</v>
      </c>
      <c r="F21" s="121">
        <f>IF(DAY(MaySun1)=1,"",IF(AND(YEAR(MaySun1+5)=CalendarYear,MONTH(MaySun1+5)=5),MaySun1+5,""))</f>
        <v>44686</v>
      </c>
      <c r="G21" s="137">
        <f>IF(DAY(MaySun1)=1,"",IF(AND(YEAR(MaySun1+6)=CalendarYear,MONTH(MaySun1+6)=5),MaySun1+6,""))</f>
        <v>44687</v>
      </c>
      <c r="H21" s="138">
        <f>IF(DAY(MaySun1)=1,IF(AND(YEAR(MaySun1)=CalendarYear,MONTH(MaySun1)=5),MaySun1,""),IF(AND(YEAR(MaySun1+7)=CalendarYear,MONTH(MaySun1+7)=5),MaySun1+7,""))</f>
        <v>44688</v>
      </c>
      <c r="I21" s="135" t="str">
        <f>IF(DAY(JunSun1)=1,"",IF(AND(YEAR(JunSun1+1)=CalendarYear,MONTH(JunSun1+1)=6),JunSun1+1,""))</f>
        <v/>
      </c>
      <c r="J21" s="135" t="str">
        <f>IF(DAY(JunSun1)=1,"",IF(AND(YEAR(JunSun1+2)=CalendarYear,MONTH(JunSun1+2)=6),JunSun1+2,""))</f>
        <v/>
      </c>
      <c r="K21" s="133" t="str">
        <f>IF(DAY(JunSun1)=1,"",IF(AND(YEAR(JunSun1+3)=CalendarYear,MONTH(JunSun1+3)=6),JunSun1+3,""))</f>
        <v/>
      </c>
      <c r="L21" s="133">
        <f>IF(DAY(JunSun1)=1,"",IF(AND(YEAR(JunSun1+4)=CalendarYear,MONTH(JunSun1+4)=6),JunSun1+4,""))</f>
        <v>44713</v>
      </c>
      <c r="M21" s="121">
        <f>IF(DAY(JunSun1)=1,"",IF(AND(YEAR(JunSun1+5)=CalendarYear,MONTH(JunSun1+5)=6),JunSun1+5,""))</f>
        <v>44714</v>
      </c>
      <c r="N21" s="121">
        <f>IF(DAY(JunSun1)=1,"",IF(AND(YEAR(JunSun1+6)=CalendarYear,MONTH(JunSun1+6)=6),JunSun1+6,""))</f>
        <v>44715</v>
      </c>
      <c r="O21" s="138">
        <f>IF(DAY(JunSun1)=1,IF(AND(YEAR(JunSun1)=CalendarYear,MONTH(JunSun1)=6),JunSun1,""),IF(AND(YEAR(JunSun1+7)=CalendarYear,MONTH(JunSun1+7)=6),JunSun1+7,""))</f>
        <v>44716</v>
      </c>
      <c r="P21" s="89"/>
      <c r="R21" s="75" t="s">
        <v>60</v>
      </c>
      <c r="V21" s="2"/>
      <c r="AD21" s="2"/>
      <c r="AL21" s="2"/>
    </row>
    <row r="22" spans="1:38" ht="15" customHeight="1" x14ac:dyDescent="0.3">
      <c r="B22" s="71">
        <f>IF(DAY(MaySun1)=1,IF(AND(YEAR(MaySun1+1)=CalendarYear,MONTH(MaySun1+1)=5),MaySun1+1,""),IF(AND(YEAR(MaySun1+8)=CalendarYear,MONTH(MaySun1+8)=5),MaySun1+8,""))</f>
        <v>44689</v>
      </c>
      <c r="C22" s="133">
        <f>IF(DAY(MaySun1)=1,IF(AND(YEAR(MaySun1+2)=CalendarYear,MONTH(MaySun1+2)=5),MaySun1+2,""),IF(AND(YEAR(MaySun1+9)=CalendarYear,MONTH(MaySun1+9)=5),MaySun1+9,""))</f>
        <v>44690</v>
      </c>
      <c r="D22" s="133">
        <f>IF(DAY(MaySun1)=1,IF(AND(YEAR(MaySun1+3)=CalendarYear,MONTH(MaySun1+3)=5),MaySun1+3,""),IF(AND(YEAR(MaySun1+10)=CalendarYear,MONTH(MaySun1+10)=5),MaySun1+10,""))</f>
        <v>44691</v>
      </c>
      <c r="E22" s="133">
        <f>IF(DAY(MaySun1)=1,IF(AND(YEAR(MaySun1+4)=CalendarYear,MONTH(MaySun1+4)=5),MaySun1+4,""),IF(AND(YEAR(MaySun1+11)=CalendarYear,MONTH(MaySun1+11)=5),MaySun1+11,""))</f>
        <v>44692</v>
      </c>
      <c r="F22" s="133">
        <f>IF(DAY(MaySun1)=1,IF(AND(YEAR(MaySun1+5)=CalendarYear,MONTH(MaySun1+5)=5),MaySun1+5,""),IF(AND(YEAR(MaySun1+12)=CalendarYear,MONTH(MaySun1+12)=5),MaySun1+12,""))</f>
        <v>44693</v>
      </c>
      <c r="G22" s="133">
        <f>IF(DAY(MaySun1)=1,IF(AND(YEAR(MaySun1+6)=CalendarYear,MONTH(MaySun1+6)=5),MaySun1+6,""),IF(AND(YEAR(MaySun1+13)=CalendarYear,MONTH(MaySun1+13)=5),MaySun1+13,""))</f>
        <v>44694</v>
      </c>
      <c r="H22" s="138">
        <f>IF(DAY(MaySun1)=1,IF(AND(YEAR(MaySun1+7)=CalendarYear,MONTH(MaySun1+7)=5),MaySun1+7,""),IF(AND(YEAR(MaySun1+14)=CalendarYear,MONTH(MaySun1+14)=5),MaySun1+14,""))</f>
        <v>44695</v>
      </c>
      <c r="I22" s="135">
        <f>IF(DAY(JunSun1)=1,IF(AND(YEAR(JunSun1+1)=CalendarYear,MONTH(JunSun1+1)=6),JunSun1+1,""),IF(AND(YEAR(JunSun1+8)=CalendarYear,MONTH(JunSun1+8)=6),JunSun1+8,""))</f>
        <v>44717</v>
      </c>
      <c r="J22" s="133">
        <f>IF(DAY(JunSun1)=1,IF(AND(YEAR(JunSun1+2)=CalendarYear,MONTH(JunSun1+2)=6),JunSun1+2,""),IF(AND(YEAR(JunSun1+9)=CalendarYear,MONTH(JunSun1+9)=6),JunSun1+9,""))</f>
        <v>44718</v>
      </c>
      <c r="K22" s="133">
        <f>IF(DAY(JunSun1)=1,IF(AND(YEAR(JunSun1+3)=CalendarYear,MONTH(JunSun1+3)=6),JunSun1+3,""),IF(AND(YEAR(JunSun1+10)=CalendarYear,MONTH(JunSun1+10)=6),JunSun1+10,""))</f>
        <v>44719</v>
      </c>
      <c r="L22" s="133">
        <f>IF(DAY(JunSun1)=1,IF(AND(YEAR(JunSun1+4)=CalendarYear,MONTH(JunSun1+4)=6),JunSun1+4,""),IF(AND(YEAR(JunSun1+11)=CalendarYear,MONTH(JunSun1+11)=6),JunSun1+11,""))</f>
        <v>44720</v>
      </c>
      <c r="M22" s="133">
        <f>IF(DAY(JunSun1)=1,IF(AND(YEAR(JunSun1+5)=CalendarYear,MONTH(JunSun1+5)=6),JunSun1+5,""),IF(AND(YEAR(JunSun1+12)=CalendarYear,MONTH(JunSun1+12)=6),JunSun1+12,""))</f>
        <v>44721</v>
      </c>
      <c r="N22" s="133">
        <f>IF(DAY(JunSun1)=1,IF(AND(YEAR(JunSun1+6)=CalendarYear,MONTH(JunSun1+6)=6),JunSun1+6,""),IF(AND(YEAR(JunSun1+13)=CalendarYear,MONTH(JunSun1+13)=6),JunSun1+13,""))</f>
        <v>44722</v>
      </c>
      <c r="O22" s="138">
        <f>IF(DAY(JunSun1)=1,IF(AND(YEAR(JunSun1+7)=CalendarYear,MONTH(JunSun1+7)=6),JunSun1+7,""),IF(AND(YEAR(JunSun1+14)=CalendarYear,MONTH(JunSun1+14)=6),JunSun1+14,""))</f>
        <v>44723</v>
      </c>
      <c r="P22" s="89"/>
      <c r="R22" s="76" t="s">
        <v>65</v>
      </c>
      <c r="V22" s="2"/>
      <c r="AD22" s="2"/>
      <c r="AL22" s="2"/>
    </row>
    <row r="23" spans="1:38" ht="15" customHeight="1" x14ac:dyDescent="0.3">
      <c r="B23" s="71">
        <f>IF(DAY(MaySun1)=1,IF(AND(YEAR(MaySun1+8)=CalendarYear,MONTH(MaySun1+8)=5),MaySun1+8,""),IF(AND(YEAR(MaySun1+15)=CalendarYear,MONTH(MaySun1+15)=5),MaySun1+15,""))</f>
        <v>44696</v>
      </c>
      <c r="C23" s="133">
        <f>IF(DAY(MaySun1)=1,IF(AND(YEAR(MaySun1+9)=CalendarYear,MONTH(MaySun1+9)=5),MaySun1+9,""),IF(AND(YEAR(MaySun1+16)=CalendarYear,MONTH(MaySun1+16)=5),MaySun1+16,""))</f>
        <v>44697</v>
      </c>
      <c r="D23" s="133">
        <f>IF(DAY(MaySun1)=1,IF(AND(YEAR(MaySun1+10)=CalendarYear,MONTH(MaySun1+10)=5),MaySun1+10,""),IF(AND(YEAR(MaySun1+17)=CalendarYear,MONTH(MaySun1+17)=5),MaySun1+17,""))</f>
        <v>44698</v>
      </c>
      <c r="E23" s="133">
        <f>IF(DAY(MaySun1)=1,IF(AND(YEAR(MaySun1+11)=CalendarYear,MONTH(MaySun1+11)=5),MaySun1+11,""),IF(AND(YEAR(MaySun1+18)=CalendarYear,MONTH(MaySun1+18)=5),MaySun1+18,""))</f>
        <v>44699</v>
      </c>
      <c r="F23" s="137">
        <f>IF(DAY(MaySun1)=1,IF(AND(YEAR(MaySun1+12)=CalendarYear,MONTH(MaySun1+12)=5),MaySun1+12,""),IF(AND(YEAR(MaySun1+19)=CalendarYear,MONTH(MaySun1+19)=5),MaySun1+19,""))</f>
        <v>44700</v>
      </c>
      <c r="G23" s="121">
        <f>IF(DAY(MaySun1)=1,IF(AND(YEAR(MaySun1+13)=CalendarYear,MONTH(MaySun1+13)=5),MaySun1+13,""),IF(AND(YEAR(MaySun1+20)=CalendarYear,MONTH(MaySun1+20)=5),MaySun1+20,""))</f>
        <v>44701</v>
      </c>
      <c r="H23" s="138">
        <f>IF(DAY(MaySun1)=1,IF(AND(YEAR(MaySun1+14)=CalendarYear,MONTH(MaySun1+14)=5),MaySun1+14,""),IF(AND(YEAR(MaySun1+21)=CalendarYear,MONTH(MaySun1+21)=5),MaySun1+21,""))</f>
        <v>44702</v>
      </c>
      <c r="I23" s="135">
        <f>IF(DAY(JunSun1)=1,IF(AND(YEAR(JunSun1+8)=CalendarYear,MONTH(JunSun1+8)=6),JunSun1+8,""),IF(AND(YEAR(JunSun1+15)=CalendarYear,MONTH(JunSun1+15)=6),JunSun1+15,""))</f>
        <v>44724</v>
      </c>
      <c r="J23" s="133">
        <f>IF(DAY(JunSun1)=1,IF(AND(YEAR(JunSun1+9)=CalendarYear,MONTH(JunSun1+9)=6),JunSun1+9,""),IF(AND(YEAR(JunSun1+16)=CalendarYear,MONTH(JunSun1+16)=6),JunSun1+16,""))</f>
        <v>44725</v>
      </c>
      <c r="K23" s="133">
        <f>IF(DAY(JunSun1)=1,IF(AND(YEAR(JunSun1+10)=CalendarYear,MONTH(JunSun1+10)=6),JunSun1+10,""),IF(AND(YEAR(JunSun1+17)=CalendarYear,MONTH(JunSun1+17)=6),JunSun1+17,""))</f>
        <v>44726</v>
      </c>
      <c r="L23" s="137">
        <f>IF(DAY(JunSun1)=1,IF(AND(YEAR(JunSun1+11)=CalendarYear,MONTH(JunSun1+11)=6),JunSun1+11,""),IF(AND(YEAR(JunSun1+18)=CalendarYear,MONTH(JunSun1+18)=6),JunSun1+18,""))</f>
        <v>44727</v>
      </c>
      <c r="M23" s="137">
        <f>IF(DAY(JunSun1)=1,IF(AND(YEAR(JunSun1+12)=CalendarYear,MONTH(JunSun1+12)=6),JunSun1+12,""),IF(AND(YEAR(JunSun1+19)=CalendarYear,MONTH(JunSun1+19)=6),JunSun1+19,""))</f>
        <v>44728</v>
      </c>
      <c r="N23" s="135">
        <f>IF(DAY(JunSun1)=1,IF(AND(YEAR(JunSun1+13)=CalendarYear,MONTH(JunSun1+13)=6),JunSun1+13,""),IF(AND(YEAR(JunSun1+20)=CalendarYear,MONTH(JunSun1+20)=6),JunSun1+20,""))</f>
        <v>44729</v>
      </c>
      <c r="O23" s="138">
        <f>IF(DAY(JunSun1)=1,IF(AND(YEAR(JunSun1+14)=CalendarYear,MONTH(JunSun1+14)=6),JunSun1+14,""),IF(AND(YEAR(JunSun1+21)=CalendarYear,MONTH(JunSun1+21)=6),JunSun1+21,""))</f>
        <v>44730</v>
      </c>
      <c r="P23" s="89"/>
      <c r="R23" s="85"/>
      <c r="V23" s="2"/>
      <c r="AD23" s="2"/>
      <c r="AL23" s="2"/>
    </row>
    <row r="24" spans="1:38" ht="15" customHeight="1" x14ac:dyDescent="0.2">
      <c r="B24" s="71">
        <f>IF(DAY(MaySun1)=1,IF(AND(YEAR(MaySun1+15)=CalendarYear,MONTH(MaySun1+15)=5),MaySun1+15,""),IF(AND(YEAR(MaySun1+22)=CalendarYear,MONTH(MaySun1+22)=5),MaySun1+22,""))</f>
        <v>44703</v>
      </c>
      <c r="C24" s="133">
        <f>IF(DAY(MaySun1)=1,IF(AND(YEAR(MaySun1+16)=CalendarYear,MONTH(MaySun1+16)=5),MaySun1+16,""),IF(AND(YEAR(MaySun1+23)=CalendarYear,MONTH(MaySun1+23)=5),MaySun1+23,""))</f>
        <v>44704</v>
      </c>
      <c r="D24" s="133">
        <f>IF(DAY(MaySun1)=1,IF(AND(YEAR(MaySun1+17)=CalendarYear,MONTH(MaySun1+17)=5),MaySun1+17,""),IF(AND(YEAR(MaySun1+24)=CalendarYear,MONTH(MaySun1+24)=5),MaySun1+24,""))</f>
        <v>44705</v>
      </c>
      <c r="E24" s="133">
        <f>IF(DAY(MaySun1)=1,IF(AND(YEAR(MaySun1+18)=CalendarYear,MONTH(MaySun1+18)=5),MaySun1+18,""),IF(AND(YEAR(MaySun1+25)=CalendarYear,MONTH(MaySun1+25)=5),MaySun1+25,""))</f>
        <v>44706</v>
      </c>
      <c r="F24" s="135">
        <f>IF(DAY(MaySun1)=1,IF(AND(YEAR(MaySun1+19)=CalendarYear,MONTH(MaySun1+19)=5),MaySun1+19,""),IF(AND(YEAR(MaySun1+26)=CalendarYear,MONTH(MaySun1+26)=5),MaySun1+26,""))</f>
        <v>44707</v>
      </c>
      <c r="G24" s="133">
        <f>IF(DAY(MaySun1)=1,IF(AND(YEAR(MaySun1+20)=CalendarYear,MONTH(MaySun1+20)=5),MaySun1+20,""),IF(AND(YEAR(MaySun1+27)=CalendarYear,MONTH(MaySun1+27)=5),MaySun1+27,""))</f>
        <v>44708</v>
      </c>
      <c r="H24" s="138">
        <f>IF(DAY(MaySun1)=1,IF(AND(YEAR(MaySun1+21)=CalendarYear,MONTH(MaySun1+21)=5),MaySun1+21,""),IF(AND(YEAR(MaySun1+28)=CalendarYear,MONTH(MaySun1+28)=5),MaySun1+28,""))</f>
        <v>44709</v>
      </c>
      <c r="I24" s="135">
        <f>IF(DAY(JunSun1)=1,IF(AND(YEAR(JunSun1+15)=CalendarYear,MONTH(JunSun1+15)=6),JunSun1+15,""),IF(AND(YEAR(JunSun1+22)=CalendarYear,MONTH(JunSun1+22)=6),JunSun1+22,""))</f>
        <v>44731</v>
      </c>
      <c r="J24" s="133">
        <f>IF(DAY(JunSun1)=1,IF(AND(YEAR(JunSun1+16)=CalendarYear,MONTH(JunSun1+16)=6),JunSun1+16,""),IF(AND(YEAR(JunSun1+23)=CalendarYear,MONTH(JunSun1+23)=6),JunSun1+23,""))</f>
        <v>44732</v>
      </c>
      <c r="K24" s="133">
        <f>IF(DAY(JunSun1)=1,IF(AND(YEAR(JunSun1+17)=CalendarYear,MONTH(JunSun1+17)=6),JunSun1+17,""),IF(AND(YEAR(JunSun1+24)=CalendarYear,MONTH(JunSun1+24)=6),JunSun1+24,""))</f>
        <v>44733</v>
      </c>
      <c r="L24" s="133">
        <f>IF(DAY(JunSun1)=1,IF(AND(YEAR(JunSun1+18)=CalendarYear,MONTH(JunSun1+18)=6),JunSun1+18,""),IF(AND(YEAR(JunSun1+25)=CalendarYear,MONTH(JunSun1+25)=6),JunSun1+25,""))</f>
        <v>44734</v>
      </c>
      <c r="M24" s="133">
        <f>IF(DAY(JunSun1)=1,IF(AND(YEAR(JunSun1+19)=CalendarYear,MONTH(JunSun1+19)=6),JunSun1+19,""),IF(AND(YEAR(JunSun1+26)=CalendarYear,MONTH(JunSun1+26)=6),JunSun1+26,""))</f>
        <v>44735</v>
      </c>
      <c r="N24" s="133">
        <f>IF(DAY(JunSun1)=1,IF(AND(YEAR(JunSun1+20)=CalendarYear,MONTH(JunSun1+20)=6),JunSun1+20,""),IF(AND(YEAR(JunSun1+27)=CalendarYear,MONTH(JunSun1+27)=6),JunSun1+27,""))</f>
        <v>44736</v>
      </c>
      <c r="O24" s="138">
        <f>IF(DAY(JunSun1)=1,IF(AND(YEAR(JunSun1+21)=CalendarYear,MONTH(JunSun1+21)=6),JunSun1+21,""),IF(AND(YEAR(JunSun1+28)=CalendarYear,MONTH(JunSun1+28)=6),JunSun1+28,""))</f>
        <v>44737</v>
      </c>
      <c r="P24" s="89"/>
      <c r="R24" s="1"/>
      <c r="V24" s="2"/>
      <c r="AD24" s="2"/>
      <c r="AL24" s="2"/>
    </row>
    <row r="25" spans="1:38" ht="15" customHeight="1" x14ac:dyDescent="0.2">
      <c r="B25" s="71">
        <f>IF(DAY(MaySun1)=1,IF(AND(YEAR(MaySun1+22)=CalendarYear,MONTH(MaySun1+22)=5),MaySun1+22,""),IF(AND(YEAR(MaySun1+29)=CalendarYear,MONTH(MaySun1+29)=5),MaySun1+29,""))</f>
        <v>44710</v>
      </c>
      <c r="C25" s="133">
        <f>IF(DAY(MaySun1)=1,IF(AND(YEAR(MaySun1+23)=CalendarYear,MONTH(MaySun1+23)=5),MaySun1+23,""),IF(AND(YEAR(MaySun1+30)=CalendarYear,MONTH(MaySun1+30)=5),MaySun1+30,""))</f>
        <v>44711</v>
      </c>
      <c r="D25" s="133">
        <f>IF(DAY(MaySun1)=1,IF(AND(YEAR(MaySun1+24)=CalendarYear,MONTH(MaySun1+24)=5),MaySun1+24,""),IF(AND(YEAR(MaySun1+31)=CalendarYear,MONTH(MaySun1+31)=5),MaySun1+31,""))</f>
        <v>44712</v>
      </c>
      <c r="E25" s="133" t="str">
        <f>IF(DAY(MaySun1)=1,IF(AND(YEAR(MaySun1+25)=CalendarYear,MONTH(MaySun1+25)=5),MaySun1+25,""),IF(AND(YEAR(MaySun1+32)=CalendarYear,MONTH(MaySun1+32)=5),MaySun1+32,""))</f>
        <v/>
      </c>
      <c r="F25" s="133" t="str">
        <f>IF(DAY(MaySun1)=1,IF(AND(YEAR(MaySun1+26)=CalendarYear,MONTH(MaySun1+26)=5),MaySun1+26,""),IF(AND(YEAR(MaySun1+33)=CalendarYear,MONTH(MaySun1+33)=5),MaySun1+33,""))</f>
        <v/>
      </c>
      <c r="G25" s="133" t="str">
        <f>IF(DAY(MaySun1)=1,IF(AND(YEAR(MaySun1+27)=CalendarYear,MONTH(MaySun1+27)=5),MaySun1+27,""),IF(AND(YEAR(MaySun1+34)=CalendarYear,MONTH(MaySun1+34)=5),MaySun1+34,""))</f>
        <v/>
      </c>
      <c r="H25" s="138" t="str">
        <f>IF(DAY(MaySun1)=1,IF(AND(YEAR(MaySun1+28)=CalendarYear,MONTH(MaySun1+28)=5),MaySun1+28,""),IF(AND(YEAR(MaySun1+35)=CalendarYear,MONTH(MaySun1+35)=5),MaySun1+35,""))</f>
        <v/>
      </c>
      <c r="I25" s="135">
        <f>IF(DAY(JunSun1)=1,IF(AND(YEAR(JunSun1+22)=CalendarYear,MONTH(JunSun1+22)=6),JunSun1+22,""),IF(AND(YEAR(JunSun1+29)=CalendarYear,MONTH(JunSun1+29)=6),JunSun1+29,""))</f>
        <v>44738</v>
      </c>
      <c r="J25" s="133">
        <f>IF(DAY(JunSun1)=1,IF(AND(YEAR(JunSun1+23)=CalendarYear,MONTH(JunSun1+23)=6),JunSun1+23,""),IF(AND(YEAR(JunSun1+30)=CalendarYear,MONTH(JunSun1+30)=6),JunSun1+30,""))</f>
        <v>44739</v>
      </c>
      <c r="K25" s="133">
        <f>IF(DAY(JunSun1)=1,IF(AND(YEAR(JunSun1+24)=CalendarYear,MONTH(JunSun1+24)=6),JunSun1+24,""),IF(AND(YEAR(JunSun1+31)=CalendarYear,MONTH(JunSun1+31)=6),JunSun1+31,""))</f>
        <v>44740</v>
      </c>
      <c r="L25" s="133">
        <f>IF(DAY(JunSun1)=1,IF(AND(YEAR(JunSun1+25)=CalendarYear,MONTH(JunSun1+25)=6),JunSun1+25,""),IF(AND(YEAR(JunSun1+32)=CalendarYear,MONTH(JunSun1+32)=6),JunSun1+32,""))</f>
        <v>44741</v>
      </c>
      <c r="M25" s="121">
        <f>IF(DAY(JunSun1)=1,IF(AND(YEAR(JunSun1+26)=CalendarYear,MONTH(JunSun1+26)=6),JunSun1+26,""),IF(AND(YEAR(JunSun1+33)=CalendarYear,MONTH(JunSun1+33)=6),JunSun1+33,""))</f>
        <v>44742</v>
      </c>
      <c r="N25" s="133" t="str">
        <f>IF(DAY(JunSun1)=1,IF(AND(YEAR(JunSun1+27)=CalendarYear,MONTH(JunSun1+27)=6),JunSun1+27,""),IF(AND(YEAR(JunSun1+34)=CalendarYear,MONTH(JunSun1+34)=6),JunSun1+34,""))</f>
        <v/>
      </c>
      <c r="O25" s="138" t="str">
        <f>IF(DAY(JunSun1)=1,IF(AND(YEAR(JunSun1+28)=CalendarYear,MONTH(JunSun1+28)=6),JunSun1+28,""),IF(AND(YEAR(JunSun1+35)=CalendarYear,MONTH(JunSun1+35)=6),JunSun1+35,""))</f>
        <v/>
      </c>
      <c r="P25" s="89"/>
      <c r="S25" s="12"/>
      <c r="V25" s="2"/>
      <c r="AD25" s="2"/>
      <c r="AL25" s="2"/>
    </row>
    <row r="26" spans="1:38" ht="15" customHeight="1" x14ac:dyDescent="0.2">
      <c r="A26" s="24" t="s">
        <v>11</v>
      </c>
      <c r="B26" s="72" t="str">
        <f>IF(DAY(MaySun1)=1,IF(AND(YEAR(MaySun1+29)=CalendarYear,MONTH(MaySun1+29)=5),MaySun1+29,""),IF(AND(YEAR(MaySun1+36)=CalendarYear,MONTH(MaySun1+36)=5),MaySun1+36,""))</f>
        <v/>
      </c>
      <c r="C26" s="134" t="str">
        <f>IF(DAY(MaySun1)=1,IF(AND(YEAR(MaySun1+30)=CalendarYear,MONTH(MaySun1+30)=5),MaySun1+30,""),IF(AND(YEAR(MaySun1+37)=CalendarYear,MONTH(MaySun1+37)=5),MaySun1+37,""))</f>
        <v/>
      </c>
      <c r="D26" s="134" t="str">
        <f>IF(DAY(MaySun1)=1,IF(AND(YEAR(MaySun1+31)=CalendarYear,MONTH(MaySun1+31)=5),MaySun1+31,""),IF(AND(YEAR(MaySun1+38)=CalendarYear,MONTH(MaySun1+38)=5),MaySun1+38,""))</f>
        <v/>
      </c>
      <c r="E26" s="134" t="str">
        <f>IF(DAY(MaySun1)=1,IF(AND(YEAR(MaySun1+32)=CalendarYear,MONTH(MaySun1+32)=5),MaySun1+32,""),IF(AND(YEAR(MaySun1+39)=CalendarYear,MONTH(MaySun1+39)=5),MaySun1+39,""))</f>
        <v/>
      </c>
      <c r="F26" s="134" t="str">
        <f>IF(DAY(MaySun1)=1,IF(AND(YEAR(MaySun1+33)=CalendarYear,MONTH(MaySun1+33)=5),MaySun1+33,""),IF(AND(YEAR(MaySun1+40)=CalendarYear,MONTH(MaySun1+40)=5),MaySun1+40,""))</f>
        <v/>
      </c>
      <c r="G26" s="134" t="str">
        <f>IF(DAY(MaySun1)=1,IF(AND(YEAR(MaySun1+34)=CalendarYear,MONTH(MaySun1+34)=5),MaySun1+34,""),IF(AND(YEAR(MaySun1+41)=CalendarYear,MONTH(MaySun1+41)=5),MaySun1+41,""))</f>
        <v/>
      </c>
      <c r="H26" s="141" t="str">
        <f>IF(DAY(MaySun1)=1,IF(AND(YEAR(MaySun1+35)=CalendarYear,MONTH(MaySun1+35)=5),MaySun1+35,""),IF(AND(YEAR(MaySun1+42)=CalendarYear,MONTH(MaySun1+42)=5),MaySun1+42,""))</f>
        <v/>
      </c>
      <c r="I26" s="134" t="str">
        <f>IF(DAY(JunSun1)=1,IF(AND(YEAR(JunSun1+29)=CalendarYear,MONTH(JunSun1+29)=6),JunSun1+29,""),IF(AND(YEAR(JunSun1+36)=CalendarYear,MONTH(JunSun1+36)=6),JunSun1+36,""))</f>
        <v/>
      </c>
      <c r="J26" s="134" t="str">
        <f>IF(DAY(JunSun1)=1,IF(AND(YEAR(JunSun1+30)=CalendarYear,MONTH(JunSun1+30)=6),JunSun1+30,""),IF(AND(YEAR(JunSun1+37)=CalendarYear,MONTH(JunSun1+37)=6),JunSun1+37,""))</f>
        <v/>
      </c>
      <c r="K26" s="134" t="str">
        <f>IF(DAY(JunSun1)=1,IF(AND(YEAR(JunSun1+31)=CalendarYear,MONTH(JunSun1+31)=6),JunSun1+31,""),IF(AND(YEAR(JunSun1+38)=CalendarYear,MONTH(JunSun1+38)=6),JunSun1+38,""))</f>
        <v/>
      </c>
      <c r="L26" s="134" t="str">
        <f>IF(DAY(JunSun1)=1,IF(AND(YEAR(JunSun1+32)=CalendarYear,MONTH(JunSun1+32)=6),JunSun1+32,""),IF(AND(YEAR(JunSun1+39)=CalendarYear,MONTH(JunSun1+39)=6),JunSun1+39,""))</f>
        <v/>
      </c>
      <c r="M26" s="134" t="str">
        <f>IF(DAY(JunSun1)=1,IF(AND(YEAR(JunSun1+33)=CalendarYear,MONTH(JunSun1+33)=6),JunSun1+33,""),IF(AND(YEAR(JunSun1+40)=CalendarYear,MONTH(JunSun1+40)=6),JunSun1+40,""))</f>
        <v/>
      </c>
      <c r="N26" s="134" t="str">
        <f>IF(DAY(JunSun1)=1,IF(AND(YEAR(JunSun1+34)=CalendarYear,MONTH(JunSun1+34)=6),JunSun1+34,""),IF(AND(YEAR(JunSun1+41)=CalendarYear,MONTH(JunSun1+41)=6),JunSun1+41,""))</f>
        <v/>
      </c>
      <c r="O26" s="141" t="str">
        <f>IF(DAY(JunSun1)=1,IF(AND(YEAR(JunSun1+35)=CalendarYear,MONTH(JunSun1+35)=6),JunSun1+35,""),IF(AND(YEAR(JunSun1+42)=CalendarYear,MONTH(JunSun1+42)=6),JunSun1+42,""))</f>
        <v/>
      </c>
      <c r="P26" s="90"/>
      <c r="Q26" s="2"/>
      <c r="T26" s="2"/>
      <c r="U26" s="2"/>
      <c r="V26" s="2"/>
      <c r="AD26" s="2"/>
      <c r="AL26" s="2"/>
    </row>
    <row r="27" spans="1:38" ht="15" customHeight="1" x14ac:dyDescent="0.2">
      <c r="A27" s="24" t="s">
        <v>20</v>
      </c>
      <c r="B27" s="183" t="s">
        <v>32</v>
      </c>
      <c r="C27" s="170"/>
      <c r="D27" s="170"/>
      <c r="E27" s="170"/>
      <c r="F27" s="170"/>
      <c r="G27" s="170"/>
      <c r="H27" s="171"/>
      <c r="I27" s="183" t="s">
        <v>33</v>
      </c>
      <c r="J27" s="170"/>
      <c r="K27" s="170"/>
      <c r="L27" s="170"/>
      <c r="M27" s="170"/>
      <c r="N27" s="170"/>
      <c r="O27" s="171"/>
      <c r="P27" s="89"/>
    </row>
    <row r="28" spans="1:38" ht="15" customHeight="1" x14ac:dyDescent="0.2">
      <c r="A28" s="24"/>
      <c r="B28" s="70" t="s">
        <v>0</v>
      </c>
      <c r="C28" s="142" t="s">
        <v>51</v>
      </c>
      <c r="D28" s="142" t="s">
        <v>52</v>
      </c>
      <c r="E28" s="142" t="s">
        <v>53</v>
      </c>
      <c r="F28" s="142" t="s">
        <v>54</v>
      </c>
      <c r="G28" s="142" t="s">
        <v>55</v>
      </c>
      <c r="H28" s="34" t="s">
        <v>56</v>
      </c>
      <c r="I28" s="143" t="s">
        <v>0</v>
      </c>
      <c r="J28" s="142" t="s">
        <v>51</v>
      </c>
      <c r="K28" s="142" t="s">
        <v>52</v>
      </c>
      <c r="L28" s="142" t="s">
        <v>53</v>
      </c>
      <c r="M28" s="142" t="s">
        <v>54</v>
      </c>
      <c r="N28" s="142" t="s">
        <v>55</v>
      </c>
      <c r="O28" s="34" t="s">
        <v>56</v>
      </c>
      <c r="P28" s="89"/>
    </row>
    <row r="29" spans="1:38" ht="15" customHeight="1" x14ac:dyDescent="0.2">
      <c r="A29" s="24"/>
      <c r="B29" s="71" t="str">
        <f>IF(DAY(JulSun1)=1,"",IF(AND(YEAR(JulSun1+1)=CalendarYear,MONTH(JulSun1+1)=7),JulSun1+1,""))</f>
        <v/>
      </c>
      <c r="C29" s="133" t="str">
        <f>IF(DAY(JulSun1)=1,"",IF(AND(YEAR(JulSun1+2)=CalendarYear,MONTH(JulSun1+2)=7),JulSun1+2,""))</f>
        <v/>
      </c>
      <c r="D29" s="133" t="str">
        <f>IF(DAY(JulSun1)=1,"",IF(AND(YEAR(JulSun1+3)=CalendarYear,MONTH(JulSun1+3)=7),JulSun1+3,""))</f>
        <v/>
      </c>
      <c r="E29" s="133" t="str">
        <f>IF(DAY(JulSun1)=1,"",IF(AND(YEAR(JulSun1+4)=CalendarYear,MONTH(JulSun1+4)=7),JulSun1+4,""))</f>
        <v/>
      </c>
      <c r="F29" s="133" t="str">
        <f>IF(DAY(JulSun1)=1,"",IF(AND(YEAR(JulSun1+5)=CalendarYear,MONTH(JulSun1+5)=7),JulSun1+5,""))</f>
        <v/>
      </c>
      <c r="G29" s="121">
        <f>IF(DAY(JulSun1)=1,"",IF(AND(YEAR(JulSun1+6)=CalendarYear,MONTH(JulSun1+6)=7),JulSun1+6,""))</f>
        <v>44743</v>
      </c>
      <c r="H29" s="138">
        <f>IF(DAY(JulSun1)=1,IF(AND(YEAR(JulSun1)=CalendarYear,MONTH(JulSun1)=7),JulSun1,""),IF(AND(YEAR(JulSun1+7)=CalendarYear,MONTH(JulSun1+7)=7),JulSun1+7,""))</f>
        <v>44744</v>
      </c>
      <c r="I29" s="135" t="str">
        <f>IF(DAY(AugSun1)=1,"",IF(AND(YEAR(AugSun1+1)=CalendarYear,MONTH(AugSun1+1)=8),AugSun1+1,""))</f>
        <v/>
      </c>
      <c r="J29" s="135">
        <f>IF(DAY(AugSun1)=1,"",IF(AND(YEAR(AugSun1+2)=CalendarYear,MONTH(AugSun1+2)=8),AugSun1+2,""))</f>
        <v>44774</v>
      </c>
      <c r="K29" s="133">
        <f>IF(DAY(AugSun1)=1,"",IF(AND(YEAR(AugSun1+3)=CalendarYear,MONTH(AugSun1+3)=8),AugSun1+3,""))</f>
        <v>44775</v>
      </c>
      <c r="L29" s="133">
        <f>IF(DAY(AugSun1)=1,"",IF(AND(YEAR(AugSun1+4)=CalendarYear,MONTH(AugSun1+4)=8),AugSun1+4,""))</f>
        <v>44776</v>
      </c>
      <c r="M29" s="133">
        <f>IF(DAY(AugSun1)=1,"",IF(AND(YEAR(AugSun1+5)=CalendarYear,MONTH(AugSun1+5)=8),AugSun1+5,""))</f>
        <v>44777</v>
      </c>
      <c r="N29" s="133">
        <f>IF(DAY(AugSun1)=1,"",IF(AND(YEAR(AugSun1+6)=CalendarYear,MONTH(AugSun1+6)=8),AugSun1+6,""))</f>
        <v>44778</v>
      </c>
      <c r="O29" s="138">
        <f>IF(DAY(AugSun1)=1,IF(AND(YEAR(AugSun1)=CalendarYear,MONTH(AugSun1)=8),AugSun1,""),IF(AND(YEAR(AugSun1+7)=CalendarYear,MONTH(AugSun1+7)=8),AugSun1+7,""))</f>
        <v>44779</v>
      </c>
      <c r="P29" s="89"/>
    </row>
    <row r="30" spans="1:38" ht="15" customHeight="1" x14ac:dyDescent="0.2">
      <c r="B30" s="71">
        <f>IF(DAY(JulSun1)=1,IF(AND(YEAR(JulSun1+1)=CalendarYear,MONTH(JulSun1+1)=7),JulSun1+1,""),IF(AND(YEAR(JulSun1+8)=CalendarYear,MONTH(JulSun1+8)=7),JulSun1+8,""))</f>
        <v>44745</v>
      </c>
      <c r="C30" s="133">
        <f>IF(DAY(JulSun1)=1,IF(AND(YEAR(JulSun1+2)=CalendarYear,MONTH(JulSun1+2)=7),JulSun1+2,""),IF(AND(YEAR(JulSun1+9)=CalendarYear,MONTH(JulSun1+9)=7),JulSun1+9,""))</f>
        <v>44746</v>
      </c>
      <c r="D30" s="133">
        <f>IF(DAY(JulSun1)=1,IF(AND(YEAR(JulSun1+3)=CalendarYear,MONTH(JulSun1+3)=7),JulSun1+3,""),IF(AND(YEAR(JulSun1+10)=CalendarYear,MONTH(JulSun1+10)=7),JulSun1+10,""))</f>
        <v>44747</v>
      </c>
      <c r="E30" s="133">
        <f>IF(DAY(JulSun1)=1,IF(AND(YEAR(JulSun1+4)=CalendarYear,MONTH(JulSun1+4)=7),JulSun1+4,""),IF(AND(YEAR(JulSun1+11)=CalendarYear,MONTH(JulSun1+11)=7),JulSun1+11,""))</f>
        <v>44748</v>
      </c>
      <c r="F30" s="133">
        <f>IF(DAY(JulSun1)=1,IF(AND(YEAR(JulSun1+5)=CalendarYear,MONTH(JulSun1+5)=7),JulSun1+5,""),IF(AND(YEAR(JulSun1+12)=CalendarYear,MONTH(JulSun1+12)=7),JulSun1+12,""))</f>
        <v>44749</v>
      </c>
      <c r="G30" s="133">
        <f>IF(DAY(JulSun1)=1,IF(AND(YEAR(JulSun1+6)=CalendarYear,MONTH(JulSun1+6)=7),JulSun1+6,""),IF(AND(YEAR(JulSun1+13)=CalendarYear,MONTH(JulSun1+13)=7),JulSun1+13,""))</f>
        <v>44750</v>
      </c>
      <c r="H30" s="138">
        <f>IF(DAY(JulSun1)=1,IF(AND(YEAR(JulSun1+7)=CalendarYear,MONTH(JulSun1+7)=7),JulSun1+7,""),IF(AND(YEAR(JulSun1+14)=CalendarYear,MONTH(JulSun1+14)=7),JulSun1+14,""))</f>
        <v>44751</v>
      </c>
      <c r="I30" s="135">
        <f>IF(DAY(AugSun1)=1,IF(AND(YEAR(AugSun1+1)=CalendarYear,MONTH(AugSun1+1)=8),AugSun1+1,""),IF(AND(YEAR(AugSun1+8)=CalendarYear,MONTH(AugSun1+8)=8),AugSun1+8,""))</f>
        <v>44780</v>
      </c>
      <c r="J30" s="139">
        <f>IF(DAY(AugSun1)=1,IF(AND(YEAR(AugSun1+2)=CalendarYear,MONTH(AugSun1+2)=8),AugSun1+2,""),IF(AND(YEAR(AugSun1+9)=CalendarYear,MONTH(AugSun1+9)=8),AugSun1+9,""))</f>
        <v>44781</v>
      </c>
      <c r="K30" s="133">
        <f>IF(DAY(AugSun1)=1,IF(AND(YEAR(AugSun1+3)=CalendarYear,MONTH(AugSun1+3)=8),AugSun1+3,""),IF(AND(YEAR(AugSun1+10)=CalendarYear,MONTH(AugSun1+10)=8),AugSun1+10,""))</f>
        <v>44782</v>
      </c>
      <c r="L30" s="133">
        <f>IF(DAY(AugSun1)=1,IF(AND(YEAR(AugSun1+4)=CalendarYear,MONTH(AugSun1+4)=8),AugSun1+4,""),IF(AND(YEAR(AugSun1+11)=CalendarYear,MONTH(AugSun1+11)=8),AugSun1+11,""))</f>
        <v>44783</v>
      </c>
      <c r="M30" s="121">
        <f>IF(DAY(AugSun1)=1,IF(AND(YEAR(AugSun1+5)=CalendarYear,MONTH(AugSun1+5)=8),AugSun1+5,""),IF(AND(YEAR(AugSun1+12)=CalendarYear,MONTH(AugSun1+12)=8),AugSun1+12,""))</f>
        <v>44784</v>
      </c>
      <c r="N30" s="121">
        <f>IF(DAY(AugSun1)=1,IF(AND(YEAR(AugSun1+6)=CalendarYear,MONTH(AugSun1+6)=8),AugSun1+6,""),IF(AND(YEAR(AugSun1+13)=CalendarYear,MONTH(AugSun1+13)=8),AugSun1+13,""))</f>
        <v>44785</v>
      </c>
      <c r="O30" s="138">
        <f>IF(DAY(AugSun1)=1,IF(AND(YEAR(AugSun1+7)=CalendarYear,MONTH(AugSun1+7)=8),AugSun1+7,""),IF(AND(YEAR(AugSun1+14)=CalendarYear,MONTH(AugSun1+14)=8),AugSun1+14,""))</f>
        <v>44786</v>
      </c>
      <c r="P30" s="89"/>
    </row>
    <row r="31" spans="1:38" ht="15" customHeight="1" x14ac:dyDescent="0.2">
      <c r="B31" s="71">
        <f>IF(DAY(JulSun1)=1,IF(AND(YEAR(JulSun1+8)=CalendarYear,MONTH(JulSun1+8)=7),JulSun1+8,""),IF(AND(YEAR(JulSun1+15)=CalendarYear,MONTH(JulSun1+15)=7),JulSun1+15,""))</f>
        <v>44752</v>
      </c>
      <c r="C31" s="133">
        <f>IF(DAY(JulSun1)=1,IF(AND(YEAR(JulSun1+9)=CalendarYear,MONTH(JulSun1+9)=7),JulSun1+9,""),IF(AND(YEAR(JulSun1+16)=CalendarYear,MONTH(JulSun1+16)=7),JulSun1+16,""))</f>
        <v>44753</v>
      </c>
      <c r="D31" s="133">
        <f>IF(DAY(JulSun1)=1,IF(AND(YEAR(JulSun1+10)=CalendarYear,MONTH(JulSun1+10)=7),JulSun1+10,""),IF(AND(YEAR(JulSun1+17)=CalendarYear,MONTH(JulSun1+17)=7),JulSun1+17,""))</f>
        <v>44754</v>
      </c>
      <c r="E31" s="133">
        <f>IF(DAY(JulSun1)=1,IF(AND(YEAR(JulSun1+11)=CalendarYear,MONTH(JulSun1+11)=7),JulSun1+11,""),IF(AND(YEAR(JulSun1+18)=CalendarYear,MONTH(JulSun1+18)=7),JulSun1+18,""))</f>
        <v>44755</v>
      </c>
      <c r="F31" s="121">
        <f>IF(DAY(JulSun1)=1,IF(AND(YEAR(JulSun1+12)=CalendarYear,MONTH(JulSun1+12)=7),JulSun1+12,""),IF(AND(YEAR(JulSun1+19)=CalendarYear,MONTH(JulSun1+19)=7),JulSun1+19,""))</f>
        <v>44756</v>
      </c>
      <c r="G31" s="121">
        <f>IF(DAY(JulSun1)=1,IF(AND(YEAR(JulSun1+13)=CalendarYear,MONTH(JulSun1+13)=7),JulSun1+13,""),IF(AND(YEAR(JulSun1+20)=CalendarYear,MONTH(JulSun1+20)=7),JulSun1+20,""))</f>
        <v>44757</v>
      </c>
      <c r="H31" s="138">
        <f>IF(DAY(JulSun1)=1,IF(AND(YEAR(JulSun1+14)=CalendarYear,MONTH(JulSun1+14)=7),JulSun1+14,""),IF(AND(YEAR(JulSun1+21)=CalendarYear,MONTH(JulSun1+21)=7),JulSun1+21,""))</f>
        <v>44758</v>
      </c>
      <c r="I31" s="135">
        <f>IF(DAY(AugSun1)=1,IF(AND(YEAR(AugSun1+8)=CalendarYear,MONTH(AugSun1+8)=8),AugSun1+8,""),IF(AND(YEAR(AugSun1+15)=CalendarYear,MONTH(AugSun1+15)=8),AugSun1+15,""))</f>
        <v>44787</v>
      </c>
      <c r="J31" s="133">
        <f>IF(DAY(AugSun1)=1,IF(AND(YEAR(AugSun1+9)=CalendarYear,MONTH(AugSun1+9)=8),AugSun1+9,""),IF(AND(YEAR(AugSun1+16)=CalendarYear,MONTH(AugSun1+16)=8),AugSun1+16,""))</f>
        <v>44788</v>
      </c>
      <c r="K31" s="133">
        <f>IF(DAY(AugSun1)=1,IF(AND(YEAR(AugSun1+10)=CalendarYear,MONTH(AugSun1+10)=8),AugSun1+10,""),IF(AND(YEAR(AugSun1+17)=CalendarYear,MONTH(AugSun1+17)=8),AugSun1+17,""))</f>
        <v>44789</v>
      </c>
      <c r="L31" s="133">
        <f>IF(DAY(AugSun1)=1,IF(AND(YEAR(AugSun1+11)=CalendarYear,MONTH(AugSun1+11)=8),AugSun1+11,""),IF(AND(YEAR(AugSun1+18)=CalendarYear,MONTH(AugSun1+18)=8),AugSun1+18,""))</f>
        <v>44790</v>
      </c>
      <c r="M31" s="133">
        <f>IF(DAY(AugSun1)=1,IF(AND(YEAR(AugSun1+12)=CalendarYear,MONTH(AugSun1+12)=8),AugSun1+12,""),IF(AND(YEAR(AugSun1+19)=CalendarYear,MONTH(AugSun1+19)=8),AugSun1+19,""))</f>
        <v>44791</v>
      </c>
      <c r="N31" s="133">
        <f>IF(DAY(AugSun1)=1,IF(AND(YEAR(AugSun1+13)=CalendarYear,MONTH(AugSun1+13)=8),AugSun1+13,""),IF(AND(YEAR(AugSun1+20)=CalendarYear,MONTH(AugSun1+20)=8),AugSun1+20,""))</f>
        <v>44792</v>
      </c>
      <c r="O31" s="138">
        <f>IF(DAY(AugSun1)=1,IF(AND(YEAR(AugSun1+14)=CalendarYear,MONTH(AugSun1+14)=8),AugSun1+14,""),IF(AND(YEAR(AugSun1+21)=CalendarYear,MONTH(AugSun1+21)=8),AugSun1+21,""))</f>
        <v>44793</v>
      </c>
      <c r="P31" s="89"/>
      <c r="S31" s="10"/>
    </row>
    <row r="32" spans="1:38" ht="15" customHeight="1" x14ac:dyDescent="0.2">
      <c r="B32" s="71">
        <f>IF(DAY(JulSun1)=1,IF(AND(YEAR(JulSun1+15)=CalendarYear,MONTH(JulSun1+15)=7),JulSun1+15,""),IF(AND(YEAR(JulSun1+22)=CalendarYear,MONTH(JulSun1+22)=7),JulSun1+22,""))</f>
        <v>44759</v>
      </c>
      <c r="C32" s="133">
        <f>IF(DAY(JulSun1)=1,IF(AND(YEAR(JulSun1+16)=CalendarYear,MONTH(JulSun1+16)=7),JulSun1+16,""),IF(AND(YEAR(JulSun1+23)=CalendarYear,MONTH(JulSun1+23)=7),JulSun1+23,""))</f>
        <v>44760</v>
      </c>
      <c r="D32" s="133">
        <f>IF(DAY(JulSun1)=1,IF(AND(YEAR(JulSun1+17)=CalendarYear,MONTH(JulSun1+17)=7),JulSun1+17,""),IF(AND(YEAR(JulSun1+24)=CalendarYear,MONTH(JulSun1+24)=7),JulSun1+24,""))</f>
        <v>44761</v>
      </c>
      <c r="E32" s="133">
        <f>IF(DAY(JulSun1)=1,IF(AND(YEAR(JulSun1+18)=CalendarYear,MONTH(JulSun1+18)=7),JulSun1+18,""),IF(AND(YEAR(JulSun1+25)=CalendarYear,MONTH(JulSun1+25)=7),JulSun1+25,""))</f>
        <v>44762</v>
      </c>
      <c r="F32" s="133">
        <f>IF(DAY(JulSun1)=1,IF(AND(YEAR(JulSun1+19)=CalendarYear,MONTH(JulSun1+19)=7),JulSun1+19,""),IF(AND(YEAR(JulSun1+26)=CalendarYear,MONTH(JulSun1+26)=7),JulSun1+26,""))</f>
        <v>44763</v>
      </c>
      <c r="G32" s="133">
        <f>IF(DAY(JulSun1)=1,IF(AND(YEAR(JulSun1+20)=CalendarYear,MONTH(JulSun1+20)=7),JulSun1+20,""),IF(AND(YEAR(JulSun1+27)=CalendarYear,MONTH(JulSun1+27)=7),JulSun1+27,""))</f>
        <v>44764</v>
      </c>
      <c r="H32" s="138">
        <f>IF(DAY(JulSun1)=1,IF(AND(YEAR(JulSun1+21)=CalendarYear,MONTH(JulSun1+21)=7),JulSun1+21,""),IF(AND(YEAR(JulSun1+28)=CalendarYear,MONTH(JulSun1+28)=7),JulSun1+28,""))</f>
        <v>44765</v>
      </c>
      <c r="I32" s="135">
        <f>IF(DAY(AugSun1)=1,IF(AND(YEAR(AugSun1+15)=CalendarYear,MONTH(AugSun1+15)=8),AugSun1+15,""),IF(AND(YEAR(AugSun1+22)=CalendarYear,MONTH(AugSun1+22)=8),AugSun1+22,""))</f>
        <v>44794</v>
      </c>
      <c r="J32" s="133">
        <f>IF(DAY(AugSun1)=1,IF(AND(YEAR(AugSun1+16)=CalendarYear,MONTH(AugSun1+16)=8),AugSun1+16,""),IF(AND(YEAR(AugSun1+23)=CalendarYear,MONTH(AugSun1+23)=8),AugSun1+23,""))</f>
        <v>44795</v>
      </c>
      <c r="K32" s="133">
        <f>IF(DAY(AugSun1)=1,IF(AND(YEAR(AugSun1+17)=CalendarYear,MONTH(AugSun1+17)=8),AugSun1+17,""),IF(AND(YEAR(AugSun1+24)=CalendarYear,MONTH(AugSun1+24)=8),AugSun1+24,""))</f>
        <v>44796</v>
      </c>
      <c r="L32" s="133">
        <f>IF(DAY(AugSun1)=1,IF(AND(YEAR(AugSun1+18)=CalendarYear,MONTH(AugSun1+18)=8),AugSun1+18,""),IF(AND(YEAR(AugSun1+25)=CalendarYear,MONTH(AugSun1+25)=8),AugSun1+25,""))</f>
        <v>44797</v>
      </c>
      <c r="M32" s="121">
        <f>IF(DAY(AugSun1)=1,IF(AND(YEAR(AugSun1+19)=CalendarYear,MONTH(AugSun1+19)=8),AugSun1+19,""),IF(AND(YEAR(AugSun1+26)=CalendarYear,MONTH(AugSun1+26)=8),AugSun1+26,""))</f>
        <v>44798</v>
      </c>
      <c r="N32" s="121">
        <f>IF(DAY(AugSun1)=1,IF(AND(YEAR(AugSun1+20)=CalendarYear,MONTH(AugSun1+20)=8),AugSun1+20,""),IF(AND(YEAR(AugSun1+27)=CalendarYear,MONTH(AugSun1+27)=8),AugSun1+27,""))</f>
        <v>44799</v>
      </c>
      <c r="O32" s="138">
        <f>IF(DAY(AugSun1)=1,IF(AND(YEAR(AugSun1+21)=CalendarYear,MONTH(AugSun1+21)=8),AugSun1+21,""),IF(AND(YEAR(AugSun1+28)=CalendarYear,MONTH(AugSun1+28)=8),AugSun1+28,""))</f>
        <v>44800</v>
      </c>
      <c r="P32" s="89"/>
      <c r="S32" s="11"/>
    </row>
    <row r="33" spans="1:19" ht="15" customHeight="1" x14ac:dyDescent="0.2">
      <c r="B33" s="71">
        <f>IF(DAY(JulSun1)=1,IF(AND(YEAR(JulSun1+22)=CalendarYear,MONTH(JulSun1+22)=7),JulSun1+22,""),IF(AND(YEAR(JulSun1+29)=CalendarYear,MONTH(JulSun1+29)=7),JulSun1+29,""))</f>
        <v>44766</v>
      </c>
      <c r="C33" s="133">
        <f>IF(DAY(JulSun1)=1,IF(AND(YEAR(JulSun1+23)=CalendarYear,MONTH(JulSun1+23)=7),JulSun1+23,""),IF(AND(YEAR(JulSun1+30)=CalendarYear,MONTH(JulSun1+30)=7),JulSun1+30,""))</f>
        <v>44767</v>
      </c>
      <c r="D33" s="133">
        <f>IF(DAY(JulSun1)=1,IF(AND(YEAR(JulSun1+24)=CalendarYear,MONTH(JulSun1+24)=7),JulSun1+24,""),IF(AND(YEAR(JulSun1+31)=CalendarYear,MONTH(JulSun1+31)=7),JulSun1+31,""))</f>
        <v>44768</v>
      </c>
      <c r="E33" s="133">
        <f>IF(DAY(JulSun1)=1,IF(AND(YEAR(JulSun1+25)=CalendarYear,MONTH(JulSun1+25)=7),JulSun1+25,""),IF(AND(YEAR(JulSun1+32)=CalendarYear,MONTH(JulSun1+32)=7),JulSun1+32,""))</f>
        <v>44769</v>
      </c>
      <c r="F33" s="121">
        <f>IF(DAY(JulSun1)=1,IF(AND(YEAR(JulSun1+26)=CalendarYear,MONTH(JulSun1+26)=7),JulSun1+26,""),IF(AND(YEAR(JulSun1+33)=CalendarYear,MONTH(JulSun1+33)=7),JulSun1+33,""))</f>
        <v>44770</v>
      </c>
      <c r="G33" s="121">
        <f>IF(DAY(JulSun1)=1,IF(AND(YEAR(JulSun1+27)=CalendarYear,MONTH(JulSun1+27)=7),JulSun1+27,""),IF(AND(YEAR(JulSun1+34)=CalendarYear,MONTH(JulSun1+34)=7),JulSun1+34,""))</f>
        <v>44771</v>
      </c>
      <c r="H33" s="138">
        <f>IF(DAY(JulSun1)=1,IF(AND(YEAR(JulSun1+28)=CalendarYear,MONTH(JulSun1+28)=7),JulSun1+28,""),IF(AND(YEAR(JulSun1+35)=CalendarYear,MONTH(JulSun1+35)=7),JulSun1+35,""))</f>
        <v>44772</v>
      </c>
      <c r="I33" s="135">
        <f>IF(DAY(AugSun1)=1,IF(AND(YEAR(AugSun1+22)=CalendarYear,MONTH(AugSun1+22)=8),AugSun1+22,""),IF(AND(YEAR(AugSun1+29)=CalendarYear,MONTH(AugSun1+29)=8),AugSun1+29,""))</f>
        <v>44801</v>
      </c>
      <c r="J33" s="133">
        <f>IF(DAY(AugSun1)=1,IF(AND(YEAR(AugSun1+23)=CalendarYear,MONTH(AugSun1+23)=8),AugSun1+23,""),IF(AND(YEAR(AugSun1+30)=CalendarYear,MONTH(AugSun1+30)=8),AugSun1+30,""))</f>
        <v>44802</v>
      </c>
      <c r="K33" s="133">
        <f>IF(DAY(AugSun1)=1,IF(AND(YEAR(AugSun1+24)=CalendarYear,MONTH(AugSun1+24)=8),AugSun1+24,""),IF(AND(YEAR(AugSun1+31)=CalendarYear,MONTH(AugSun1+31)=8),AugSun1+31,""))</f>
        <v>44803</v>
      </c>
      <c r="L33" s="133">
        <f>IF(DAY(AugSun1)=1,IF(AND(YEAR(AugSun1+25)=CalendarYear,MONTH(AugSun1+25)=8),AugSun1+25,""),IF(AND(YEAR(AugSun1+32)=CalendarYear,MONTH(AugSun1+32)=8),AugSun1+32,""))</f>
        <v>44804</v>
      </c>
      <c r="M33" s="133" t="str">
        <f>IF(DAY(AugSun1)=1,IF(AND(YEAR(AugSun1+26)=CalendarYear,MONTH(AugSun1+26)=8),AugSun1+26,""),IF(AND(YEAR(AugSun1+33)=CalendarYear,MONTH(AugSun1+33)=8),AugSun1+33,""))</f>
        <v/>
      </c>
      <c r="N33" s="133" t="str">
        <f>IF(DAY(AugSun1)=1,IF(AND(YEAR(AugSun1+27)=CalendarYear,MONTH(AugSun1+27)=8),AugSun1+27,""),IF(AND(YEAR(AugSun1+34)=CalendarYear,MONTH(AugSun1+34)=8),AugSun1+34,""))</f>
        <v/>
      </c>
      <c r="O33" s="138" t="str">
        <f>IF(DAY(AugSun1)=1,IF(AND(YEAR(AugSun1+28)=CalendarYear,MONTH(AugSun1+28)=8),AugSun1+28,""),IF(AND(YEAR(AugSun1+35)=CalendarYear,MONTH(AugSun1+35)=8),AugSun1+35,""))</f>
        <v/>
      </c>
      <c r="P33" s="89"/>
      <c r="S33" s="12"/>
    </row>
    <row r="34" spans="1:19" ht="15" customHeight="1" x14ac:dyDescent="0.2">
      <c r="A34" s="24" t="s">
        <v>12</v>
      </c>
      <c r="B34" s="140">
        <f>IF(DAY(JulSun1)=1,IF(AND(YEAR(JulSun1+29)=CalendarYear,MONTH(JulSun1+29)=7),JulSun1+29,""),IF(AND(YEAR(JulSun1+36)=CalendarYear,MONTH(JulSun1+36)=7),JulSun1+36,""))</f>
        <v>44773</v>
      </c>
      <c r="C34" s="134" t="str">
        <f>IF(DAY(JulSun1)=1,IF(AND(YEAR(JulSun1+30)=CalendarYear,MONTH(JulSun1+30)=7),JulSun1+30,""),IF(AND(YEAR(JulSun1+37)=CalendarYear,MONTH(JulSun1+37)=7),JulSun1+37,""))</f>
        <v/>
      </c>
      <c r="D34" s="134" t="str">
        <f>IF(DAY(JulSun1)=1,IF(AND(YEAR(JulSun1+31)=CalendarYear,MONTH(JulSun1+31)=7),JulSun1+31,""),IF(AND(YEAR(JulSun1+38)=CalendarYear,MONTH(JulSun1+38)=7),JulSun1+38,""))</f>
        <v/>
      </c>
      <c r="E34" s="134" t="str">
        <f>IF(DAY(JulSun1)=1,IF(AND(YEAR(JulSun1+32)=CalendarYear,MONTH(JulSun1+32)=7),JulSun1+32,""),IF(AND(YEAR(JulSun1+39)=CalendarYear,MONTH(JulSun1+39)=7),JulSun1+39,""))</f>
        <v/>
      </c>
      <c r="F34" s="134" t="str">
        <f>IF(DAY(JulSun1)=1,IF(AND(YEAR(JulSun1+33)=CalendarYear,MONTH(JulSun1+33)=7),JulSun1+33,""),IF(AND(YEAR(JulSun1+40)=CalendarYear,MONTH(JulSun1+40)=7),JulSun1+40,""))</f>
        <v/>
      </c>
      <c r="G34" s="134" t="str">
        <f>IF(DAY(JulSun1)=1,IF(AND(YEAR(JulSun1+34)=CalendarYear,MONTH(JulSun1+34)=7),JulSun1+34,""),IF(AND(YEAR(JulSun1+41)=CalendarYear,MONTH(JulSun1+41)=7),JulSun1+41,""))</f>
        <v/>
      </c>
      <c r="H34" s="141" t="str">
        <f>IF(DAY(JulSun1)=1,IF(AND(YEAR(JulSun1+35)=CalendarYear,MONTH(JulSun1+35)=7),JulSun1+35,""),IF(AND(YEAR(JulSun1+42)=CalendarYear,MONTH(JulSun1+42)=7),JulSun1+42,""))</f>
        <v/>
      </c>
      <c r="I34" s="46" t="str">
        <f>IF(DAY(AugSun1)=1,IF(AND(YEAR(AugSun1+29)=CalendarYear,MONTH(AugSun1+29)=8),AugSun1+29,""),IF(AND(YEAR(AugSun1+36)=CalendarYear,MONTH(AugSun1+36)=8),AugSun1+36,""))</f>
        <v/>
      </c>
      <c r="J34" s="134" t="str">
        <f>IF(DAY(AugSun1)=1,IF(AND(YEAR(AugSun1+30)=CalendarYear,MONTH(AugSun1+30)=8),AugSun1+30,""),IF(AND(YEAR(AugSun1+37)=CalendarYear,MONTH(AugSun1+37)=8),AugSun1+37,""))</f>
        <v/>
      </c>
      <c r="K34" s="134" t="str">
        <f>IF(DAY(AugSun1)=1,IF(AND(YEAR(AugSun1+31)=CalendarYear,MONTH(AugSun1+31)=8),AugSun1+31,""),IF(AND(YEAR(AugSun1+38)=CalendarYear,MONTH(AugSun1+38)=8),AugSun1+38,""))</f>
        <v/>
      </c>
      <c r="L34" s="134" t="str">
        <f>IF(DAY(AugSun1)=1,IF(AND(YEAR(AugSun1+32)=CalendarYear,MONTH(AugSun1+32)=8),AugSun1+32,""),IF(AND(YEAR(AugSun1+39)=CalendarYear,MONTH(AugSun1+39)=8),AugSun1+39,""))</f>
        <v/>
      </c>
      <c r="M34" s="134" t="str">
        <f>IF(DAY(AugSun1)=1,IF(AND(YEAR(AugSun1+33)=CalendarYear,MONTH(AugSun1+33)=8),AugSun1+33,""),IF(AND(YEAR(AugSun1+40)=CalendarYear,MONTH(AugSun1+40)=8),AugSun1+40,""))</f>
        <v/>
      </c>
      <c r="N34" s="134" t="str">
        <f>IF(DAY(AugSun1)=1,IF(AND(YEAR(AugSun1+34)=CalendarYear,MONTH(AugSun1+34)=8),AugSun1+34,""),IF(AND(YEAR(AugSun1+41)=CalendarYear,MONTH(AugSun1+41)=8),AugSun1+41,""))</f>
        <v/>
      </c>
      <c r="O34" s="141" t="str">
        <f>IF(DAY(AugSun1)=1,IF(AND(YEAR(AugSun1+35)=CalendarYear,MONTH(AugSun1+35)=8),AugSun1+35,""),IF(AND(YEAR(AugSun1+42)=CalendarYear,MONTH(AugSun1+42)=8),AugSun1+42,""))</f>
        <v/>
      </c>
      <c r="P34" s="89"/>
    </row>
    <row r="35" spans="1:19" ht="15" customHeight="1" x14ac:dyDescent="0.2">
      <c r="A35" s="24" t="s">
        <v>21</v>
      </c>
      <c r="B35" s="183" t="s">
        <v>34</v>
      </c>
      <c r="C35" s="170"/>
      <c r="D35" s="170"/>
      <c r="E35" s="170"/>
      <c r="F35" s="170"/>
      <c r="G35" s="170"/>
      <c r="H35" s="171"/>
      <c r="I35" s="183" t="s">
        <v>35</v>
      </c>
      <c r="J35" s="170"/>
      <c r="K35" s="170"/>
      <c r="L35" s="170"/>
      <c r="M35" s="170"/>
      <c r="N35" s="170"/>
      <c r="O35" s="171"/>
      <c r="P35" s="89"/>
    </row>
    <row r="36" spans="1:19" ht="15" customHeight="1" x14ac:dyDescent="0.2">
      <c r="B36" s="70" t="s">
        <v>0</v>
      </c>
      <c r="C36" s="142" t="s">
        <v>51</v>
      </c>
      <c r="D36" s="142" t="s">
        <v>52</v>
      </c>
      <c r="E36" s="142" t="s">
        <v>53</v>
      </c>
      <c r="F36" s="142" t="s">
        <v>54</v>
      </c>
      <c r="G36" s="142" t="s">
        <v>55</v>
      </c>
      <c r="H36" s="34" t="s">
        <v>56</v>
      </c>
      <c r="I36" s="143" t="s">
        <v>0</v>
      </c>
      <c r="J36" s="142" t="s">
        <v>51</v>
      </c>
      <c r="K36" s="142" t="s">
        <v>52</v>
      </c>
      <c r="L36" s="142" t="s">
        <v>53</v>
      </c>
      <c r="M36" s="142" t="s">
        <v>54</v>
      </c>
      <c r="N36" s="142" t="s">
        <v>55</v>
      </c>
      <c r="O36" s="34" t="s">
        <v>56</v>
      </c>
      <c r="P36" s="89"/>
    </row>
    <row r="37" spans="1:19" ht="15" customHeight="1" x14ac:dyDescent="0.2">
      <c r="B37" s="71" t="str">
        <f>IF(DAY(Vogar)=1,"",IF(AND(YEAR(Vogar+1)=CalendarYear,MONTH(Vogar+1)=9),Vogar+1,""))</f>
        <v/>
      </c>
      <c r="C37" s="133" t="str">
        <f>IF(DAY(Vogar)=1,"",IF(AND(YEAR(Vogar+2)=CalendarYear,MONTH(Vogar+2)=9),Vogar+2,""))</f>
        <v/>
      </c>
      <c r="D37" s="133" t="str">
        <f>IF(DAY(Vogar)=1,"",IF(AND(YEAR(Vogar+3)=CalendarYear,MONTH(Vogar+3)=9),Vogar+3,""))</f>
        <v/>
      </c>
      <c r="E37" s="133" t="str">
        <f>IF(DAY(Vogar)=1,"",IF(AND(YEAR(Vogar+4)=CalendarYear,MONTH(Vogar+4)=9),Vogar+4,""))</f>
        <v/>
      </c>
      <c r="F37" s="133">
        <f>IF(DAY(Vogar)=1,"",IF(AND(YEAR(Vogar+5)=CalendarYear,MONTH(Vogar+5)=9),Vogar+5,""))</f>
        <v>44805</v>
      </c>
      <c r="G37" s="133">
        <f>IF(DAY(Vogar)=1,"",IF(AND(YEAR(Vogar+6)=CalendarYear,MONTH(Vogar+6)=9),Vogar+6,""))</f>
        <v>44806</v>
      </c>
      <c r="H37" s="138">
        <f>IF(DAY(Vogar)=1,IF(AND(YEAR(Vogar)=CalendarYear,MONTH(Vogar)=9),Vogar,""),IF(AND(YEAR(Vogar+7)=CalendarYear,MONTH(Vogar+7)=9),Vogar+7,""))</f>
        <v>44807</v>
      </c>
      <c r="I37" s="135" t="str">
        <f>IF(DAY(OctSun1)=1,"",IF(AND(YEAR(OctSun1+1)=CalendarYear,MONTH(OctSun1+1)=10),OctSun1+1,""))</f>
        <v/>
      </c>
      <c r="J37" s="133" t="str">
        <f>IF(DAY(OctSun1)=1,"",IF(AND(YEAR(OctSun1+2)=CalendarYear,MONTH(OctSun1+2)=10),OctSun1+2,""))</f>
        <v/>
      </c>
      <c r="K37" s="133" t="str">
        <f>IF(DAY(OctSun1)=1,"",IF(AND(YEAR(OctSun1+3)=CalendarYear,MONTH(OctSun1+3)=10),OctSun1+3,""))</f>
        <v/>
      </c>
      <c r="L37" s="133" t="str">
        <f>IF(DAY(OctSun1)=1,"",IF(AND(YEAR(OctSun1+4)=CalendarYear,MONTH(OctSun1+4)=10),OctSun1+4,""))</f>
        <v/>
      </c>
      <c r="M37" s="133" t="str">
        <f>IF(DAY(OctSun1)=1,"",IF(AND(YEAR(OctSun1+5)=CalendarYear,MONTH(OctSun1+5)=10),OctSun1+5,""))</f>
        <v/>
      </c>
      <c r="N37" s="133" t="str">
        <f>IF(DAY(OctSun1)=1,"",IF(AND(YEAR(OctSun1+6)=CalendarYear,MONTH(OctSun1+6)=10),OctSun1+6,""))</f>
        <v/>
      </c>
      <c r="O37" s="138">
        <f>IF(DAY(OctSun1)=1,IF(AND(YEAR(OctSun1)=CalendarYear,MONTH(OctSun1)=10),OctSun1,""),IF(AND(YEAR(OctSun1+7)=CalendarYear,MONTH(OctSun1+7)=10),OctSun1+7,""))</f>
        <v>44835</v>
      </c>
      <c r="P37" s="89"/>
    </row>
    <row r="38" spans="1:19" ht="15" customHeight="1" x14ac:dyDescent="0.2">
      <c r="B38" s="71">
        <f>IF(DAY(Vogar)=1,IF(AND(YEAR(Vogar+1)=CalendarYear,MONTH(Vogar+1)=9),Vogar+1,""),IF(AND(YEAR(Vogar+8)=CalendarYear,MONTH(Vogar+8)=9),Vogar+8,""))</f>
        <v>44808</v>
      </c>
      <c r="C38" s="133">
        <f>IF(DAY(Vogar)=1,IF(AND(YEAR(Vogar+2)=CalendarYear,MONTH(Vogar+2)=9),Vogar+2,""),IF(AND(YEAR(Vogar+9)=CalendarYear,MONTH(Vogar+9)=9),Vogar+9,""))</f>
        <v>44809</v>
      </c>
      <c r="D38" s="133">
        <f>IF(DAY(Vogar)=1,IF(AND(YEAR(Vogar+3)=CalendarYear,MONTH(Vogar+3)=9),Vogar+3,""),IF(AND(YEAR(Vogar+10)=CalendarYear,MONTH(Vogar+10)=9),Vogar+10,""))</f>
        <v>44810</v>
      </c>
      <c r="E38" s="133">
        <f>IF(DAY(Vogar)=1,IF(AND(YEAR(Vogar+4)=CalendarYear,MONTH(Vogar+4)=9),Vogar+4,""),IF(AND(YEAR(Vogar+11)=CalendarYear,MONTH(Vogar+11)=9),Vogar+11,""))</f>
        <v>44811</v>
      </c>
      <c r="F38" s="121">
        <f>IF(DAY(Vogar)=1,IF(AND(YEAR(Vogar+5)=CalendarYear,MONTH(Vogar+5)=9),Vogar+5,""),IF(AND(YEAR(Vogar+12)=CalendarYear,MONTH(Vogar+12)=9),Vogar+12,""))</f>
        <v>44812</v>
      </c>
      <c r="G38" s="121">
        <f>IF(DAY(Vogar)=1,IF(AND(YEAR(Vogar+6)=CalendarYear,MONTH(Vogar+6)=9),Vogar+6,""),IF(AND(YEAR(Vogar+13)=CalendarYear,MONTH(Vogar+13)=9),Vogar+13,""))</f>
        <v>44813</v>
      </c>
      <c r="H38" s="138">
        <f>IF(DAY(Vogar)=1,IF(AND(YEAR(Vogar+7)=CalendarYear,MONTH(Vogar+7)=9),Vogar+7,""),IF(AND(YEAR(Vogar+14)=CalendarYear,MONTH(Vogar+14)=9),Vogar+14,""))</f>
        <v>44814</v>
      </c>
      <c r="I38" s="135">
        <f>IF(DAY(OctSun1)=1,IF(AND(YEAR(OctSun1+1)=CalendarYear,MONTH(OctSun1+1)=10),OctSun1+1,""),IF(AND(YEAR(OctSun1+8)=CalendarYear,MONTH(OctSun1+8)=10),OctSun1+8,""))</f>
        <v>44836</v>
      </c>
      <c r="J38" s="133">
        <f>IF(DAY(OctSun1)=1,IF(AND(YEAR(OctSun1+2)=CalendarYear,MONTH(OctSun1+2)=10),OctSun1+2,""),IF(AND(YEAR(OctSun1+9)=CalendarYear,MONTH(OctSun1+9)=10),OctSun1+9,""))</f>
        <v>44837</v>
      </c>
      <c r="K38" s="133">
        <f>IF(DAY(OctSun1)=1,IF(AND(YEAR(OctSun1+3)=CalendarYear,MONTH(OctSun1+3)=10),OctSun1+3,""),IF(AND(YEAR(OctSun1+10)=CalendarYear,MONTH(OctSun1+10)=10),OctSun1+10,""))</f>
        <v>44838</v>
      </c>
      <c r="L38" s="133">
        <f>IF(DAY(OctSun1)=1,IF(AND(YEAR(OctSun1+4)=CalendarYear,MONTH(OctSun1+4)=10),OctSun1+4,""),IF(AND(YEAR(OctSun1+11)=CalendarYear,MONTH(OctSun1+11)=10),OctSun1+11,""))</f>
        <v>44839</v>
      </c>
      <c r="M38" s="121">
        <f>IF(DAY(OctSun1)=1,IF(AND(YEAR(OctSun1+5)=CalendarYear,MONTH(OctSun1+5)=10),OctSun1+5,""),IF(AND(YEAR(OctSun1+12)=CalendarYear,MONTH(OctSun1+12)=10),OctSun1+12,""))</f>
        <v>44840</v>
      </c>
      <c r="N38" s="121">
        <f>IF(DAY(OctSun1)=1,IF(AND(YEAR(OctSun1+6)=CalendarYear,MONTH(OctSun1+6)=10),OctSun1+6,""),IF(AND(YEAR(OctSun1+13)=CalendarYear,MONTH(OctSun1+13)=10),OctSun1+13,""))</f>
        <v>44841</v>
      </c>
      <c r="O38" s="138">
        <f>IF(DAY(OctSun1)=1,IF(AND(YEAR(OctSun1+7)=CalendarYear,MONTH(OctSun1+7)=10),OctSun1+7,""),IF(AND(YEAR(OctSun1+14)=CalendarYear,MONTH(OctSun1+14)=10),OctSun1+14,""))</f>
        <v>44842</v>
      </c>
      <c r="P38" s="89"/>
      <c r="S38" s="59"/>
    </row>
    <row r="39" spans="1:19" ht="15" customHeight="1" x14ac:dyDescent="0.2">
      <c r="A39" s="24" t="s">
        <v>13</v>
      </c>
      <c r="B39" s="71">
        <f>IF(DAY(Vogar)=1,IF(AND(YEAR(Vogar+8)=CalendarYear,MONTH(Vogar+8)=9),Vogar+8,""),IF(AND(YEAR(Vogar+15)=CalendarYear,MONTH(Vogar+15)=9),Vogar+15,""))</f>
        <v>44815</v>
      </c>
      <c r="C39" s="133">
        <f>IF(DAY(Vogar)=1,IF(AND(YEAR(Vogar+9)=CalendarYear,MONTH(Vogar+9)=9),Vogar+9,""),IF(AND(YEAR(Vogar+16)=CalendarYear,MONTH(Vogar+16)=9),Vogar+16,""))</f>
        <v>44816</v>
      </c>
      <c r="D39" s="133">
        <f>IF(DAY(Vogar)=1,IF(AND(YEAR(Vogar+10)=CalendarYear,MONTH(Vogar+10)=9),Vogar+10,""),IF(AND(YEAR(Vogar+17)=CalendarYear,MONTH(Vogar+17)=9),Vogar+17,""))</f>
        <v>44817</v>
      </c>
      <c r="E39" s="133">
        <f>IF(DAY(Vogar)=1,IF(AND(YEAR(Vogar+11)=CalendarYear,MONTH(Vogar+11)=9),Vogar+11,""),IF(AND(YEAR(Vogar+18)=CalendarYear,MONTH(Vogar+18)=9),Vogar+18,""))</f>
        <v>44818</v>
      </c>
      <c r="F39" s="133">
        <f>IF(DAY(Vogar)=1,IF(AND(YEAR(Vogar+12)=CalendarYear,MONTH(Vogar+12)=9),Vogar+12,""),IF(AND(YEAR(Vogar+19)=CalendarYear,MONTH(Vogar+19)=9),Vogar+19,""))</f>
        <v>44819</v>
      </c>
      <c r="G39" s="133">
        <f>IF(DAY(Vogar)=1,IF(AND(YEAR(Vogar+13)=CalendarYear,MONTH(Vogar+13)=9),Vogar+13,""),IF(AND(YEAR(Vogar+20)=CalendarYear,MONTH(Vogar+20)=9),Vogar+20,""))</f>
        <v>44820</v>
      </c>
      <c r="H39" s="138">
        <f>IF(DAY(Vogar)=1,IF(AND(YEAR(Vogar+14)=CalendarYear,MONTH(Vogar+14)=9),Vogar+14,""),IF(AND(YEAR(Vogar+21)=CalendarYear,MONTH(Vogar+21)=9),Vogar+21,""))</f>
        <v>44821</v>
      </c>
      <c r="I39" s="135">
        <f>IF(DAY(OctSun1)=1,IF(AND(YEAR(OctSun1+8)=CalendarYear,MONTH(OctSun1+8)=10),OctSun1+8,""),IF(AND(YEAR(OctSun1+15)=CalendarYear,MONTH(OctSun1+15)=10),OctSun1+15,""))</f>
        <v>44843</v>
      </c>
      <c r="J39" s="133">
        <f>IF(DAY(OctSun1)=1,IF(AND(YEAR(OctSun1+9)=CalendarYear,MONTH(OctSun1+9)=10),OctSun1+9,""),IF(AND(YEAR(OctSun1+16)=CalendarYear,MONTH(OctSun1+16)=10),OctSun1+16,""))</f>
        <v>44844</v>
      </c>
      <c r="K39" s="133">
        <f>IF(DAY(OctSun1)=1,IF(AND(YEAR(OctSun1+10)=CalendarYear,MONTH(OctSun1+10)=10),OctSun1+10,""),IF(AND(YEAR(OctSun1+17)=CalendarYear,MONTH(OctSun1+17)=10),OctSun1+17,""))</f>
        <v>44845</v>
      </c>
      <c r="L39" s="133">
        <f>IF(DAY(OctSun1)=1,IF(AND(YEAR(OctSun1+11)=CalendarYear,MONTH(OctSun1+11)=10),OctSun1+11,""),IF(AND(YEAR(OctSun1+18)=CalendarYear,MONTH(OctSun1+18)=10),OctSun1+18,""))</f>
        <v>44846</v>
      </c>
      <c r="M39" s="133">
        <f>IF(DAY(OctSun1)=1,IF(AND(YEAR(OctSun1+12)=CalendarYear,MONTH(OctSun1+12)=10),OctSun1+12,""),IF(AND(YEAR(OctSun1+19)=CalendarYear,MONTH(OctSun1+19)=10),OctSun1+19,""))</f>
        <v>44847</v>
      </c>
      <c r="N39" s="133">
        <f>IF(DAY(OctSun1)=1,IF(AND(YEAR(OctSun1+13)=CalendarYear,MONTH(OctSun1+13)=10),OctSun1+13,""),IF(AND(YEAR(OctSun1+20)=CalendarYear,MONTH(OctSun1+20)=10),OctSun1+20,""))</f>
        <v>44848</v>
      </c>
      <c r="O39" s="138">
        <f>IF(DAY(OctSun1)=1,IF(AND(YEAR(OctSun1+14)=CalendarYear,MONTH(OctSun1+14)=10),OctSun1+14,""),IF(AND(YEAR(OctSun1+21)=CalendarYear,MONTH(OctSun1+21)=10),OctSun1+21,""))</f>
        <v>44849</v>
      </c>
      <c r="P39" s="89"/>
      <c r="S39" s="58"/>
    </row>
    <row r="40" spans="1:19" ht="15" customHeight="1" x14ac:dyDescent="0.2">
      <c r="A40" s="24" t="s">
        <v>14</v>
      </c>
      <c r="B40" s="71">
        <f>IF(DAY(Vogar)=1,IF(AND(YEAR(Vogar+15)=CalendarYear,MONTH(Vogar+15)=9),Vogar+15,""),IF(AND(YEAR(Vogar+22)=CalendarYear,MONTH(Vogar+22)=9),Vogar+22,""))</f>
        <v>44822</v>
      </c>
      <c r="C40" s="133">
        <f>IF(DAY(Vogar)=1,IF(AND(YEAR(Vogar+16)=CalendarYear,MONTH(Vogar+16)=9),Vogar+16,""),IF(AND(YEAR(Vogar+23)=CalendarYear,MONTH(Vogar+23)=9),Vogar+23,""))</f>
        <v>44823</v>
      </c>
      <c r="D40" s="133">
        <f>IF(DAY(Vogar)=1,IF(AND(YEAR(Vogar+17)=CalendarYear,MONTH(Vogar+17)=9),Vogar+17,""),IF(AND(YEAR(Vogar+24)=CalendarYear,MONTH(Vogar+24)=9),Vogar+24,""))</f>
        <v>44824</v>
      </c>
      <c r="E40" s="133">
        <f>IF(DAY(Vogar)=1,IF(AND(YEAR(Vogar+18)=CalendarYear,MONTH(Vogar+18)=9),Vogar+18,""),IF(AND(YEAR(Vogar+25)=CalendarYear,MONTH(Vogar+25)=9),Vogar+25,""))</f>
        <v>44825</v>
      </c>
      <c r="F40" s="121">
        <f>IF(DAY(Vogar)=1,IF(AND(YEAR(Vogar+19)=CalendarYear,MONTH(Vogar+19)=9),Vogar+19,""),IF(AND(YEAR(Vogar+26)=CalendarYear,MONTH(Vogar+26)=9),Vogar+26,""))</f>
        <v>44826</v>
      </c>
      <c r="G40" s="121">
        <f>IF(DAY(Vogar)=1,IF(AND(YEAR(Vogar+20)=CalendarYear,MONTH(Vogar+20)=9),Vogar+20,""),IF(AND(YEAR(Vogar+27)=CalendarYear,MONTH(Vogar+27)=9),Vogar+27,""))</f>
        <v>44827</v>
      </c>
      <c r="H40" s="138">
        <f>IF(DAY(Vogar)=1,IF(AND(YEAR(Vogar+21)=CalendarYear,MONTH(Vogar+21)=9),Vogar+21,""),IF(AND(YEAR(Vogar+28)=CalendarYear,MONTH(Vogar+28)=9),Vogar+28,""))</f>
        <v>44828</v>
      </c>
      <c r="I40" s="135">
        <f>IF(DAY(OctSun1)=1,IF(AND(YEAR(OctSun1+15)=CalendarYear,MONTH(OctSun1+15)=10),OctSun1+15,""),IF(AND(YEAR(OctSun1+22)=CalendarYear,MONTH(OctSun1+22)=10),OctSun1+22,""))</f>
        <v>44850</v>
      </c>
      <c r="J40" s="133">
        <f>IF(DAY(OctSun1)=1,IF(AND(YEAR(OctSun1+16)=CalendarYear,MONTH(OctSun1+16)=10),OctSun1+16,""),IF(AND(YEAR(OctSun1+23)=CalendarYear,MONTH(OctSun1+23)=10),OctSun1+23,""))</f>
        <v>44851</v>
      </c>
      <c r="K40" s="133">
        <f>IF(DAY(OctSun1)=1,IF(AND(YEAR(OctSun1+17)=CalendarYear,MONTH(OctSun1+17)=10),OctSun1+17,""),IF(AND(YEAR(OctSun1+24)=CalendarYear,MONTH(OctSun1+24)=10),OctSun1+24,""))</f>
        <v>44852</v>
      </c>
      <c r="L40" s="133">
        <f>IF(DAY(OctSun1)=1,IF(AND(YEAR(OctSun1+18)=CalendarYear,MONTH(OctSun1+18)=10),OctSun1+18,""),IF(AND(YEAR(OctSun1+25)=CalendarYear,MONTH(OctSun1+25)=10),OctSun1+25,""))</f>
        <v>44853</v>
      </c>
      <c r="M40" s="121">
        <f>IF(DAY(OctSun1)=1,IF(AND(YEAR(OctSun1+19)=CalendarYear,MONTH(OctSun1+19)=10),OctSun1+19,""),IF(AND(YEAR(OctSun1+26)=CalendarYear,MONTH(OctSun1+26)=10),OctSun1+26,""))</f>
        <v>44854</v>
      </c>
      <c r="N40" s="121">
        <f>IF(DAY(OctSun1)=1,IF(AND(YEAR(OctSun1+20)=CalendarYear,MONTH(OctSun1+20)=10),OctSun1+20,""),IF(AND(YEAR(OctSun1+27)=CalendarYear,MONTH(OctSun1+27)=10),OctSun1+27,""))</f>
        <v>44855</v>
      </c>
      <c r="O40" s="138">
        <f>IF(DAY(OctSun1)=1,IF(AND(YEAR(OctSun1+21)=CalendarYear,MONTH(OctSun1+21)=10),OctSun1+21,""),IF(AND(YEAR(OctSun1+28)=CalendarYear,MONTH(OctSun1+28)=10),OctSun1+28,""))</f>
        <v>44856</v>
      </c>
      <c r="P40" s="89"/>
      <c r="S40" s="16"/>
    </row>
    <row r="41" spans="1:19" ht="15" customHeight="1" x14ac:dyDescent="0.2">
      <c r="A41" s="24"/>
      <c r="B41" s="71">
        <f>IF(DAY(Vogar)=1,IF(AND(YEAR(Vogar+22)=CalendarYear,MONTH(Vogar+22)=9),Vogar+22,""),IF(AND(YEAR(Vogar+29)=CalendarYear,MONTH(Vogar+29)=9),Vogar+29,""))</f>
        <v>44829</v>
      </c>
      <c r="C41" s="133">
        <f>IF(DAY(Vogar)=1,IF(AND(YEAR(Vogar+23)=CalendarYear,MONTH(Vogar+23)=9),Vogar+23,""),IF(AND(YEAR(Vogar+30)=CalendarYear,MONTH(Vogar+30)=9),Vogar+30,""))</f>
        <v>44830</v>
      </c>
      <c r="D41" s="133">
        <f>IF(DAY(Vogar)=1,IF(AND(YEAR(Vogar+24)=CalendarYear,MONTH(Vogar+24)=9),Vogar+24,""),IF(AND(YEAR(Vogar+31)=CalendarYear,MONTH(Vogar+31)=9),Vogar+31,""))</f>
        <v>44831</v>
      </c>
      <c r="E41" s="133">
        <f>IF(DAY(Vogar)=1,IF(AND(YEAR(Vogar+25)=CalendarYear,MONTH(Vogar+25)=9),Vogar+25,""),IF(AND(YEAR(Vogar+32)=CalendarYear,MONTH(Vogar+32)=9),Vogar+32,""))</f>
        <v>44832</v>
      </c>
      <c r="F41" s="133">
        <f>IF(DAY(Vogar)=1,IF(AND(YEAR(Vogar+26)=CalendarYear,MONTH(Vogar+26)=9),Vogar+26,""),IF(AND(YEAR(Vogar+33)=CalendarYear,MONTH(Vogar+33)=9),Vogar+33,""))</f>
        <v>44833</v>
      </c>
      <c r="G41" s="133">
        <f>IF(DAY(Vogar)=1,IF(AND(YEAR(Vogar+27)=CalendarYear,MONTH(Vogar+27)=9),Vogar+27,""),IF(AND(YEAR(Vogar+34)=CalendarYear,MONTH(Vogar+34)=9),Vogar+34,""))</f>
        <v>44834</v>
      </c>
      <c r="H41" s="138" t="str">
        <f>IF(DAY(Vogar)=1,IF(AND(YEAR(Vogar+28)=CalendarYear,MONTH(Vogar+28)=9),Vogar+28,""),IF(AND(YEAR(Vogar+35)=CalendarYear,MONTH(Vogar+35)=9),Vogar+35,""))</f>
        <v/>
      </c>
      <c r="I41" s="135">
        <f>IF(DAY(OctSun1)=1,IF(AND(YEAR(OctSun1+22)=CalendarYear,MONTH(OctSun1+22)=10),OctSun1+22,""),IF(AND(YEAR(OctSun1+29)=CalendarYear,MONTH(OctSun1+29)=10),OctSun1+29,""))</f>
        <v>44857</v>
      </c>
      <c r="J41" s="133">
        <f>IF(DAY(OctSun1)=1,IF(AND(YEAR(OctSun1+23)=CalendarYear,MONTH(OctSun1+23)=10),OctSun1+23,""),IF(AND(YEAR(OctSun1+30)=CalendarYear,MONTH(OctSun1+30)=10),OctSun1+30,""))</f>
        <v>44858</v>
      </c>
      <c r="K41" s="133">
        <f>IF(DAY(OctSun1)=1,IF(AND(YEAR(OctSun1+24)=CalendarYear,MONTH(OctSun1+24)=10),OctSun1+24,""),IF(AND(YEAR(OctSun1+31)=CalendarYear,MONTH(OctSun1+31)=10),OctSun1+31,""))</f>
        <v>44859</v>
      </c>
      <c r="L41" s="133">
        <f>IF(DAY(OctSun1)=1,IF(AND(YEAR(OctSun1+25)=CalendarYear,MONTH(OctSun1+25)=10),OctSun1+25,""),IF(AND(YEAR(OctSun1+32)=CalendarYear,MONTH(OctSun1+32)=10),OctSun1+32,""))</f>
        <v>44860</v>
      </c>
      <c r="M41" s="133">
        <f>IF(DAY(OctSun1)=1,IF(AND(YEAR(OctSun1+26)=CalendarYear,MONTH(OctSun1+26)=10),OctSun1+26,""),IF(AND(YEAR(OctSun1+33)=CalendarYear,MONTH(OctSun1+33)=10),OctSun1+33,""))</f>
        <v>44861</v>
      </c>
      <c r="N41" s="133">
        <f>IF(DAY(OctSun1)=1,IF(AND(YEAR(OctSun1+27)=CalendarYear,MONTH(OctSun1+27)=10),OctSun1+27,""),IF(AND(YEAR(OctSun1+34)=CalendarYear,MONTH(OctSun1+34)=10),OctSun1+34,""))</f>
        <v>44862</v>
      </c>
      <c r="O41" s="138">
        <f>IF(DAY(OctSun1)=1,IF(AND(YEAR(OctSun1+28)=CalendarYear,MONTH(OctSun1+28)=10),OctSun1+28,""),IF(AND(YEAR(OctSun1+35)=CalendarYear,MONTH(OctSun1+35)=10),OctSun1+35,""))</f>
        <v>44863</v>
      </c>
      <c r="P41" s="89"/>
      <c r="S41" s="16"/>
    </row>
    <row r="42" spans="1:19" ht="15" customHeight="1" x14ac:dyDescent="0.2">
      <c r="A42" s="24" t="s">
        <v>15</v>
      </c>
      <c r="B42" s="140" t="str">
        <f>IF(DAY(Vogar)=1,IF(AND(YEAR(Vogar+29)=CalendarYear,MONTH(Vogar+29)=9),Vogar+29,""),IF(AND(YEAR(Vogar+36)=CalendarYear,MONTH(Vogar+36)=9),Vogar+36,""))</f>
        <v/>
      </c>
      <c r="C42" s="134" t="str">
        <f>IF(DAY(Vogar)=1,IF(AND(YEAR(Vogar+30)=CalendarYear,MONTH(Vogar+30)=9),Vogar+30,""),IF(AND(YEAR(Vogar+37)=CalendarYear,MONTH(Vogar+37)=9),Vogar+37,""))</f>
        <v/>
      </c>
      <c r="D42" s="134" t="str">
        <f>IF(DAY(Vogar)=1,IF(AND(YEAR(Vogar+31)=CalendarYear,MONTH(Vogar+31)=9),Vogar+31,""),IF(AND(YEAR(Vogar+38)=CalendarYear,MONTH(Vogar+38)=9),Vogar+38,""))</f>
        <v/>
      </c>
      <c r="E42" s="134" t="str">
        <f>IF(DAY(Vogar)=1,IF(AND(YEAR(Vogar+32)=CalendarYear,MONTH(Vogar+32)=9),Vogar+32,""),IF(AND(YEAR(Vogar+39)=CalendarYear,MONTH(Vogar+39)=9),Vogar+39,""))</f>
        <v/>
      </c>
      <c r="F42" s="134" t="str">
        <f>IF(DAY(Vogar)=1,IF(AND(YEAR(Vogar+33)=CalendarYear,MONTH(Vogar+33)=9),Vogar+33,""),IF(AND(YEAR(Vogar+40)=CalendarYear,MONTH(Vogar+40)=9),Vogar+40,""))</f>
        <v/>
      </c>
      <c r="G42" s="134" t="str">
        <f>IF(DAY(Vogar)=1,IF(AND(YEAR(Vogar+34)=CalendarYear,MONTH(Vogar+34)=9),Vogar+34,""),IF(AND(YEAR(Vogar+41)=CalendarYear,MONTH(Vogar+41)=9),Vogar+41,""))</f>
        <v/>
      </c>
      <c r="H42" s="141" t="str">
        <f>IF(DAY(Vogar)=1,IF(AND(YEAR(Vogar+35)=CalendarYear,MONTH(Vogar+35)=9),Vogar+35,""),IF(AND(YEAR(Vogar+42)=CalendarYear,MONTH(Vogar+42)=9),Vogar+42,""))</f>
        <v/>
      </c>
      <c r="I42" s="134">
        <f>IF(DAY(OctSun1)=1,IF(AND(YEAR(OctSun1+29)=CalendarYear,MONTH(OctSun1+29)=10),OctSun1+29,""),IF(AND(YEAR(OctSun1+36)=CalendarYear,MONTH(OctSun1+36)=10),OctSun1+36,""))</f>
        <v>44864</v>
      </c>
      <c r="J42" s="134">
        <f>IF(DAY(OctSun1)=1,IF(AND(YEAR(OctSun1+30)=CalendarYear,MONTH(OctSun1+30)=10),OctSun1+30,""),IF(AND(YEAR(OctSun1+37)=CalendarYear,MONTH(OctSun1+37)=10),OctSun1+37,""))</f>
        <v>44865</v>
      </c>
      <c r="K42" s="134" t="str">
        <f>IF(DAY(OctSun1)=1,IF(AND(YEAR(OctSun1+31)=CalendarYear,MONTH(OctSun1+31)=10),OctSun1+31,""),IF(AND(YEAR(OctSun1+38)=CalendarYear,MONTH(OctSun1+38)=10),OctSun1+38,""))</f>
        <v/>
      </c>
      <c r="L42" s="134" t="str">
        <f>IF(DAY(OctSun1)=1,IF(AND(YEAR(OctSun1+32)=CalendarYear,MONTH(OctSun1+32)=10),OctSun1+32,""),IF(AND(YEAR(OctSun1+39)=CalendarYear,MONTH(OctSun1+39)=10),OctSun1+39,""))</f>
        <v/>
      </c>
      <c r="M42" s="134" t="str">
        <f>IF(DAY(OctSun1)=1,IF(AND(YEAR(OctSun1+33)=CalendarYear,MONTH(OctSun1+33)=10),OctSun1+33,""),IF(AND(YEAR(OctSun1+40)=CalendarYear,MONTH(OctSun1+40)=10),OctSun1+40,""))</f>
        <v/>
      </c>
      <c r="N42" s="134" t="str">
        <f>IF(DAY(OctSun1)=1,IF(AND(YEAR(OctSun1+34)=CalendarYear,MONTH(OctSun1+34)=10),OctSun1+34,""),IF(AND(YEAR(OctSun1+41)=CalendarYear,MONTH(OctSun1+41)=10),OctSun1+41,""))</f>
        <v/>
      </c>
      <c r="O42" s="141" t="str">
        <f>IF(DAY(OctSun1)=1,IF(AND(YEAR(OctSun1+35)=CalendarYear,MONTH(OctSun1+35)=10),OctSun1+35,""),IF(AND(YEAR(OctSun1+42)=CalendarYear,MONTH(OctSun1+42)=10),OctSun1+42,""))</f>
        <v/>
      </c>
      <c r="P42" s="89"/>
      <c r="S42" s="16"/>
    </row>
    <row r="43" spans="1:19" ht="15" customHeight="1" x14ac:dyDescent="0.2">
      <c r="A43" s="24" t="s">
        <v>23</v>
      </c>
      <c r="B43" s="183" t="s">
        <v>36</v>
      </c>
      <c r="C43" s="170"/>
      <c r="D43" s="170"/>
      <c r="E43" s="170"/>
      <c r="F43" s="170"/>
      <c r="G43" s="170"/>
      <c r="H43" s="171"/>
      <c r="I43" s="183" t="s">
        <v>37</v>
      </c>
      <c r="J43" s="170"/>
      <c r="K43" s="170"/>
      <c r="L43" s="170"/>
      <c r="M43" s="170"/>
      <c r="N43" s="170"/>
      <c r="O43" s="171"/>
      <c r="P43" s="89"/>
      <c r="S43" s="16"/>
    </row>
    <row r="44" spans="1:19" ht="15" customHeight="1" x14ac:dyDescent="0.2">
      <c r="A44" s="24"/>
      <c r="B44" s="70" t="s">
        <v>0</v>
      </c>
      <c r="C44" s="142" t="s">
        <v>51</v>
      </c>
      <c r="D44" s="142" t="s">
        <v>52</v>
      </c>
      <c r="E44" s="142" t="s">
        <v>53</v>
      </c>
      <c r="F44" s="142" t="s">
        <v>54</v>
      </c>
      <c r="G44" s="142" t="s">
        <v>55</v>
      </c>
      <c r="H44" s="34" t="s">
        <v>56</v>
      </c>
      <c r="I44" s="143" t="s">
        <v>0</v>
      </c>
      <c r="J44" s="142" t="s">
        <v>51</v>
      </c>
      <c r="K44" s="142" t="s">
        <v>52</v>
      </c>
      <c r="L44" s="142" t="s">
        <v>53</v>
      </c>
      <c r="M44" s="142" t="s">
        <v>54</v>
      </c>
      <c r="N44" s="142" t="s">
        <v>55</v>
      </c>
      <c r="O44" s="34" t="s">
        <v>56</v>
      </c>
      <c r="P44" s="89"/>
      <c r="S44" s="9"/>
    </row>
    <row r="45" spans="1:19" ht="15" customHeight="1" x14ac:dyDescent="0.2">
      <c r="A45" s="24" t="s">
        <v>24</v>
      </c>
      <c r="B45" s="71" t="str">
        <f>IF(DAY(NovSun1)=1,"",IF(AND(YEAR(NovSun1+1)=CalendarYear,MONTH(NovSun1+1)=11),NovSun1+1,""))</f>
        <v/>
      </c>
      <c r="C45" s="133" t="str">
        <f>IF(DAY(NovSun1)=1,"",IF(AND(YEAR(NovSun1+2)=CalendarYear,MONTH(NovSun1+2)=11),NovSun1+2,""))</f>
        <v/>
      </c>
      <c r="D45" s="133">
        <f>IF(DAY(NovSun1)=1,"",IF(AND(YEAR(NovSun1+3)=CalendarYear,MONTH(NovSun1+3)=11),NovSun1+3,""))</f>
        <v>44866</v>
      </c>
      <c r="E45" s="133">
        <f>IF(DAY(NovSun1)=1,"",IF(AND(YEAR(NovSun1+4)=CalendarYear,MONTH(NovSun1+4)=11),NovSun1+4,""))</f>
        <v>44867</v>
      </c>
      <c r="F45" s="121">
        <f>IF(DAY(NovSun1)=1,"",IF(AND(YEAR(NovSun1+5)=CalendarYear,MONTH(NovSun1+5)=11),NovSun1+5,""))</f>
        <v>44868</v>
      </c>
      <c r="G45" s="121">
        <f>IF(DAY(NovSun1)=1,"",IF(AND(YEAR(NovSun1+6)=CalendarYear,MONTH(NovSun1+6)=11),NovSun1+6,""))</f>
        <v>44869</v>
      </c>
      <c r="H45" s="138">
        <f>IF(DAY(NovSun1)=1,IF(AND(YEAR(NovSun1)=CalendarYear,MONTH(NovSun1)=11),NovSun1,""),IF(AND(YEAR(NovSun1+7)=CalendarYear,MONTH(NovSun1+7)=11),NovSun1+7,""))</f>
        <v>44870</v>
      </c>
      <c r="I45" s="135" t="str">
        <f>IF(DAY(DecSun1)=1,"",IF(AND(YEAR(DecSun1+1)=CalendarYear,MONTH(DecSun1+1)=12),DecSun1+1,""))</f>
        <v/>
      </c>
      <c r="J45" s="133" t="str">
        <f>IF(DAY(DecSun1)=1,"",IF(AND(YEAR(DecSun1+2)=CalendarYear,MONTH(DecSun1+2)=12),DecSun1+2,""))</f>
        <v/>
      </c>
      <c r="K45" s="133" t="str">
        <f>IF(DAY(DecSun1)=1,"",IF(AND(YEAR(DecSun1+3)=CalendarYear,MONTH(DecSun1+3)=12),DecSun1+3,""))</f>
        <v/>
      </c>
      <c r="L45" s="133" t="str">
        <f>IF(DAY(DecSun1)=1,"",IF(AND(YEAR(DecSun1+4)=CalendarYear,MONTH(DecSun1+4)=12),DecSun1+4,""))</f>
        <v/>
      </c>
      <c r="M45" s="121">
        <f>IF(DAY(DecSun1)=1,"",IF(AND(YEAR(DecSun1+5)=CalendarYear,MONTH(DecSun1+5)=12),DecSun1+5,""))</f>
        <v>44896</v>
      </c>
      <c r="N45" s="121">
        <f>IF(DAY(DecSun1)=1,"",IF(AND(YEAR(DecSun1+6)=CalendarYear,MONTH(DecSun1+6)=12),DecSun1+6,""))</f>
        <v>44897</v>
      </c>
      <c r="O45" s="138">
        <f>IF(DAY(DecSun1)=1,IF(AND(YEAR(DecSun1)=CalendarYear,MONTH(DecSun1)=12),DecSun1,""),IF(AND(YEAR(DecSun1+7)=CalendarYear,MONTH(DecSun1+7)=12),DecSun1+7,""))</f>
        <v>44898</v>
      </c>
      <c r="P45" s="89"/>
      <c r="S45" s="174"/>
    </row>
    <row r="46" spans="1:19" ht="15" customHeight="1" x14ac:dyDescent="0.2">
      <c r="B46" s="71">
        <f>IF(DAY(NovSun1)=1,IF(AND(YEAR(NovSun1+1)=CalendarYear,MONTH(NovSun1+1)=11),NovSun1+1,""),IF(AND(YEAR(NovSun1+8)=CalendarYear,MONTH(NovSun1+8)=11),NovSun1+8,""))</f>
        <v>44871</v>
      </c>
      <c r="C46" s="133">
        <f>IF(DAY(NovSun1)=1,IF(AND(YEAR(NovSun1+2)=CalendarYear,MONTH(NovSun1+2)=11),NovSun1+2,""),IF(AND(YEAR(NovSun1+9)=CalendarYear,MONTH(NovSun1+9)=11),NovSun1+9,""))</f>
        <v>44872</v>
      </c>
      <c r="D46" s="133">
        <f>IF(DAY(NovSun1)=1,IF(AND(YEAR(NovSun1+3)=CalendarYear,MONTH(NovSun1+3)=11),NovSun1+3,""),IF(AND(YEAR(NovSun1+10)=CalendarYear,MONTH(NovSun1+10)=11),NovSun1+10,""))</f>
        <v>44873</v>
      </c>
      <c r="E46" s="133">
        <f>IF(DAY(NovSun1)=1,IF(AND(YEAR(NovSun1+4)=CalendarYear,MONTH(NovSun1+4)=11),NovSun1+4,""),IF(AND(YEAR(NovSun1+11)=CalendarYear,MONTH(NovSun1+11)=11),NovSun1+11,""))</f>
        <v>44874</v>
      </c>
      <c r="F46" s="133">
        <f>IF(DAY(NovSun1)=1,IF(AND(YEAR(NovSun1+5)=CalendarYear,MONTH(NovSun1+5)=11),NovSun1+5,""),IF(AND(YEAR(NovSun1+12)=CalendarYear,MONTH(NovSun1+12)=11),NovSun1+12,""))</f>
        <v>44875</v>
      </c>
      <c r="G46" s="133">
        <f>IF(DAY(NovSun1)=1,IF(AND(YEAR(NovSun1+6)=CalendarYear,MONTH(NovSun1+6)=11),NovSun1+6,""),IF(AND(YEAR(NovSun1+13)=CalendarYear,MONTH(NovSun1+13)=11),NovSun1+13,""))</f>
        <v>44876</v>
      </c>
      <c r="H46" s="138">
        <f>IF(DAY(NovSun1)=1,IF(AND(YEAR(NovSun1+7)=CalendarYear,MONTH(NovSun1+7)=11),NovSun1+7,""),IF(AND(YEAR(NovSun1+14)=CalendarYear,MONTH(NovSun1+14)=11),NovSun1+14,""))</f>
        <v>44877</v>
      </c>
      <c r="I46" s="135">
        <f>IF(DAY(DecSun1)=1,IF(AND(YEAR(DecSun1+1)=CalendarYear,MONTH(DecSun1+1)=12),DecSun1+1,""),IF(AND(YEAR(DecSun1+8)=CalendarYear,MONTH(DecSun1+8)=12),DecSun1+8,""))</f>
        <v>44899</v>
      </c>
      <c r="J46" s="133">
        <f>IF(DAY(DecSun1)=1,IF(AND(YEAR(DecSun1+2)=CalendarYear,MONTH(DecSun1+2)=12),DecSun1+2,""),IF(AND(YEAR(DecSun1+9)=CalendarYear,MONTH(DecSun1+9)=12),DecSun1+9,""))</f>
        <v>44900</v>
      </c>
      <c r="K46" s="133">
        <f>IF(DAY(DecSun1)=1,IF(AND(YEAR(DecSun1+3)=CalendarYear,MONTH(DecSun1+3)=12),DecSun1+3,""),IF(AND(YEAR(DecSun1+10)=CalendarYear,MONTH(DecSun1+10)=12),DecSun1+10,""))</f>
        <v>44901</v>
      </c>
      <c r="L46" s="133">
        <f>IF(DAY(DecSun1)=1,IF(AND(YEAR(DecSun1+4)=CalendarYear,MONTH(DecSun1+4)=12),DecSun1+4,""),IF(AND(YEAR(DecSun1+11)=CalendarYear,MONTH(DecSun1+11)=12),DecSun1+11,""))</f>
        <v>44902</v>
      </c>
      <c r="M46" s="133">
        <f>IF(DAY(DecSun1)=1,IF(AND(YEAR(DecSun1+5)=CalendarYear,MONTH(DecSun1+5)=12),DecSun1+5,""),IF(AND(YEAR(DecSun1+12)=CalendarYear,MONTH(DecSun1+12)=12),DecSun1+12,""))</f>
        <v>44903</v>
      </c>
      <c r="N46" s="133">
        <f>IF(DAY(DecSun1)=1,IF(AND(YEAR(DecSun1+6)=CalendarYear,MONTH(DecSun1+6)=12),DecSun1+6,""),IF(AND(YEAR(DecSun1+13)=CalendarYear,MONTH(DecSun1+13)=12),DecSun1+13,""))</f>
        <v>44904</v>
      </c>
      <c r="O46" s="138">
        <f>IF(DAY(DecSun1)=1,IF(AND(YEAR(DecSun1+7)=CalendarYear,MONTH(DecSun1+7)=12),DecSun1+7,""),IF(AND(YEAR(DecSun1+14)=CalendarYear,MONTH(DecSun1+14)=12),DecSun1+14,""))</f>
        <v>44905</v>
      </c>
      <c r="P46" s="89"/>
      <c r="S46" s="174"/>
    </row>
    <row r="47" spans="1:19" ht="15" customHeight="1" x14ac:dyDescent="0.2">
      <c r="B47" s="71">
        <f>IF(DAY(NovSun1)=1,IF(AND(YEAR(NovSun1+8)=CalendarYear,MONTH(NovSun1+8)=11),NovSun1+8,""),IF(AND(YEAR(NovSun1+15)=CalendarYear,MONTH(NovSun1+15)=11),NovSun1+15,""))</f>
        <v>44878</v>
      </c>
      <c r="C47" s="133">
        <f>IF(DAY(NovSun1)=1,IF(AND(YEAR(NovSun1+9)=CalendarYear,MONTH(NovSun1+9)=11),NovSun1+9,""),IF(AND(YEAR(NovSun1+16)=CalendarYear,MONTH(NovSun1+16)=11),NovSun1+16,""))</f>
        <v>44879</v>
      </c>
      <c r="D47" s="133">
        <f>IF(DAY(NovSun1)=1,IF(AND(YEAR(NovSun1+10)=CalendarYear,MONTH(NovSun1+10)=11),NovSun1+10,""),IF(AND(YEAR(NovSun1+17)=CalendarYear,MONTH(NovSun1+17)=11),NovSun1+17,""))</f>
        <v>44880</v>
      </c>
      <c r="E47" s="133">
        <f>IF(DAY(NovSun1)=1,IF(AND(YEAR(NovSun1+11)=CalendarYear,MONTH(NovSun1+11)=11),NovSun1+11,""),IF(AND(YEAR(NovSun1+18)=CalendarYear,MONTH(NovSun1+18)=11),NovSun1+18,""))</f>
        <v>44881</v>
      </c>
      <c r="F47" s="121">
        <f>IF(DAY(NovSun1)=1,IF(AND(YEAR(NovSun1+12)=CalendarYear,MONTH(NovSun1+12)=11),NovSun1+12,""),IF(AND(YEAR(NovSun1+19)=CalendarYear,MONTH(NovSun1+19)=11),NovSun1+19,""))</f>
        <v>44882</v>
      </c>
      <c r="G47" s="121">
        <f>IF(DAY(NovSun1)=1,IF(AND(YEAR(NovSun1+13)=CalendarYear,MONTH(NovSun1+13)=11),NovSun1+13,""),IF(AND(YEAR(NovSun1+20)=CalendarYear,MONTH(NovSun1+20)=11),NovSun1+20,""))</f>
        <v>44883</v>
      </c>
      <c r="H47" s="138">
        <f>IF(DAY(NovSun1)=1,IF(AND(YEAR(NovSun1+14)=CalendarYear,MONTH(NovSun1+14)=11),NovSun1+14,""),IF(AND(YEAR(NovSun1+21)=CalendarYear,MONTH(NovSun1+21)=11),NovSun1+21,""))</f>
        <v>44884</v>
      </c>
      <c r="I47" s="135">
        <f>IF(DAY(DecSun1)=1,IF(AND(YEAR(DecSun1+8)=CalendarYear,MONTH(DecSun1+8)=12),DecSun1+8,""),IF(AND(YEAR(DecSun1+15)=CalendarYear,MONTH(DecSun1+15)=12),DecSun1+15,""))</f>
        <v>44906</v>
      </c>
      <c r="J47" s="133">
        <f>IF(DAY(DecSun1)=1,IF(AND(YEAR(DecSun1+9)=CalendarYear,MONTH(DecSun1+9)=12),DecSun1+9,""),IF(AND(YEAR(DecSun1+16)=CalendarYear,MONTH(DecSun1+16)=12),DecSun1+16,""))</f>
        <v>44907</v>
      </c>
      <c r="K47" s="133">
        <f>IF(DAY(DecSun1)=1,IF(AND(YEAR(DecSun1+10)=CalendarYear,MONTH(DecSun1+10)=12),DecSun1+10,""),IF(AND(YEAR(DecSun1+17)=CalendarYear,MONTH(DecSun1+17)=12),DecSun1+17,""))</f>
        <v>44908</v>
      </c>
      <c r="L47" s="133">
        <f>IF(DAY(DecSun1)=1,IF(AND(YEAR(DecSun1+11)=CalendarYear,MONTH(DecSun1+11)=12),DecSun1+11,""),IF(AND(YEAR(DecSun1+18)=CalendarYear,MONTH(DecSun1+18)=12),DecSun1+18,""))</f>
        <v>44909</v>
      </c>
      <c r="M47" s="121">
        <f>IF(DAY(DecSun1)=1,IF(AND(YEAR(DecSun1+12)=CalendarYear,MONTH(DecSun1+12)=12),DecSun1+12,""),IF(AND(YEAR(DecSun1+19)=CalendarYear,MONTH(DecSun1+19)=12),DecSun1+19,""))</f>
        <v>44910</v>
      </c>
      <c r="N47" s="121">
        <f>IF(DAY(DecSun1)=1,IF(AND(YEAR(DecSun1+13)=CalendarYear,MONTH(DecSun1+13)=12),DecSun1+13,""),IF(AND(YEAR(DecSun1+20)=CalendarYear,MONTH(DecSun1+20)=12),DecSun1+20,""))</f>
        <v>44911</v>
      </c>
      <c r="O47" s="138">
        <f>IF(DAY(DecSun1)=1,IF(AND(YEAR(DecSun1+14)=CalendarYear,MONTH(DecSun1+14)=12),DecSun1+14,""),IF(AND(YEAR(DecSun1+21)=CalendarYear,MONTH(DecSun1+21)=12),DecSun1+21,""))</f>
        <v>44912</v>
      </c>
      <c r="P47" s="89"/>
      <c r="S47" s="174"/>
    </row>
    <row r="48" spans="1:19" ht="15" customHeight="1" x14ac:dyDescent="0.2">
      <c r="B48" s="71">
        <f>IF(DAY(NovSun1)=1,IF(AND(YEAR(NovSun1+15)=CalendarYear,MONTH(NovSun1+15)=11),NovSun1+15,""),IF(AND(YEAR(NovSun1+22)=CalendarYear,MONTH(NovSun1+22)=11),NovSun1+22,""))</f>
        <v>44885</v>
      </c>
      <c r="C48" s="133">
        <f>IF(DAY(NovSun1)=1,IF(AND(YEAR(NovSun1+16)=CalendarYear,MONTH(NovSun1+16)=11),NovSun1+16,""),IF(AND(YEAR(NovSun1+23)=CalendarYear,MONTH(NovSun1+23)=11),NovSun1+23,""))</f>
        <v>44886</v>
      </c>
      <c r="D48" s="133">
        <f>IF(DAY(NovSun1)=1,IF(AND(YEAR(NovSun1+17)=CalendarYear,MONTH(NovSun1+17)=11),NovSun1+17,""),IF(AND(YEAR(NovSun1+24)=CalendarYear,MONTH(NovSun1+24)=11),NovSun1+24,""))</f>
        <v>44887</v>
      </c>
      <c r="E48" s="133">
        <f>IF(DAY(NovSun1)=1,IF(AND(YEAR(NovSun1+18)=CalendarYear,MONTH(NovSun1+18)=11),NovSun1+18,""),IF(AND(YEAR(NovSun1+25)=CalendarYear,MONTH(NovSun1+25)=11),NovSun1+25,""))</f>
        <v>44888</v>
      </c>
      <c r="F48" s="133">
        <f>IF(DAY(NovSun1)=1,IF(AND(YEAR(NovSun1+19)=CalendarYear,MONTH(NovSun1+19)=11),NovSun1+19,""),IF(AND(YEAR(NovSun1+26)=CalendarYear,MONTH(NovSun1+26)=11),NovSun1+26,""))</f>
        <v>44889</v>
      </c>
      <c r="G48" s="133">
        <f>IF(DAY(NovSun1)=1,IF(AND(YEAR(NovSun1+20)=CalendarYear,MONTH(NovSun1+20)=11),NovSun1+20,""),IF(AND(YEAR(NovSun1+27)=CalendarYear,MONTH(NovSun1+27)=11),NovSun1+27,""))</f>
        <v>44890</v>
      </c>
      <c r="H48" s="138">
        <f>IF(DAY(NovSun1)=1,IF(AND(YEAR(NovSun1+21)=CalendarYear,MONTH(NovSun1+21)=11),NovSun1+21,""),IF(AND(YEAR(NovSun1+28)=CalendarYear,MONTH(NovSun1+28)=11),NovSun1+28,""))</f>
        <v>44891</v>
      </c>
      <c r="I48" s="135">
        <f>IF(DAY(DecSun1)=1,IF(AND(YEAR(DecSun1+15)=CalendarYear,MONTH(DecSun1+15)=12),DecSun1+15,""),IF(AND(YEAR(DecSun1+22)=CalendarYear,MONTH(DecSun1+22)=12),DecSun1+22,""))</f>
        <v>44913</v>
      </c>
      <c r="J48" s="133">
        <f>IF(DAY(DecSun1)=1,IF(AND(YEAR(DecSun1+16)=CalendarYear,MONTH(DecSun1+16)=12),DecSun1+16,""),IF(AND(YEAR(DecSun1+23)=CalendarYear,MONTH(DecSun1+23)=12),DecSun1+23,""))</f>
        <v>44914</v>
      </c>
      <c r="K48" s="133">
        <f>IF(DAY(DecSun1)=1,IF(AND(YEAR(DecSun1+17)=CalendarYear,MONTH(DecSun1+17)=12),DecSun1+17,""),IF(AND(YEAR(DecSun1+24)=CalendarYear,MONTH(DecSun1+24)=12),DecSun1+24,""))</f>
        <v>44915</v>
      </c>
      <c r="L48" s="133">
        <f>IF(DAY(DecSun1)=1,IF(AND(YEAR(DecSun1+18)=CalendarYear,MONTH(DecSun1+18)=12),DecSun1+18,""),IF(AND(YEAR(DecSun1+25)=CalendarYear,MONTH(DecSun1+25)=12),DecSun1+25,""))</f>
        <v>44916</v>
      </c>
      <c r="M48" s="133">
        <f>IF(DAY(DecSun1)=1,IF(AND(YEAR(DecSun1+19)=CalendarYear,MONTH(DecSun1+19)=12),DecSun1+19,""),IF(AND(YEAR(DecSun1+26)=CalendarYear,MONTH(DecSun1+26)=12),DecSun1+26,""))</f>
        <v>44917</v>
      </c>
      <c r="N48" s="139">
        <f>IF(DAY(DecSun1)=1,IF(AND(YEAR(DecSun1+20)=CalendarYear,MONTH(DecSun1+20)=12),DecSun1+20,""),IF(AND(YEAR(DecSun1+27)=CalendarYear,MONTH(DecSun1+27)=12),DecSun1+27,""))</f>
        <v>44918</v>
      </c>
      <c r="O48" s="146">
        <f>IF(DAY(DecSun1)=1,IF(AND(YEAR(DecSun1+21)=CalendarYear,MONTH(DecSun1+21)=12),DecSun1+21,""),IF(AND(YEAR(DecSun1+28)=CalendarYear,MONTH(DecSun1+28)=12),DecSun1+28,""))</f>
        <v>44919</v>
      </c>
      <c r="P48" s="89"/>
      <c r="S48" s="174"/>
    </row>
    <row r="49" spans="2:19" ht="15" customHeight="1" x14ac:dyDescent="0.2">
      <c r="B49" s="71">
        <f>IF(DAY(NovSun1)=1,IF(AND(YEAR(NovSun1+22)=CalendarYear,MONTH(NovSun1+22)=11),NovSun1+22,""),IF(AND(YEAR(NovSun1+29)=CalendarYear,MONTH(NovSun1+29)=11),NovSun1+29,""))</f>
        <v>44892</v>
      </c>
      <c r="C49" s="133">
        <f>IF(DAY(NovSun1)=1,IF(AND(YEAR(NovSun1+23)=CalendarYear,MONTH(NovSun1+23)=11),NovSun1+23,""),IF(AND(YEAR(NovSun1+30)=CalendarYear,MONTH(NovSun1+30)=11),NovSun1+30,""))</f>
        <v>44893</v>
      </c>
      <c r="D49" s="133">
        <f>IF(DAY(NovSun1)=1,IF(AND(YEAR(NovSun1+24)=CalendarYear,MONTH(NovSun1+24)=11),NovSun1+24,""),IF(AND(YEAR(NovSun1+31)=CalendarYear,MONTH(NovSun1+31)=11),NovSun1+31,""))</f>
        <v>44894</v>
      </c>
      <c r="E49" s="133">
        <f>IF(DAY(NovSun1)=1,IF(AND(YEAR(NovSun1+25)=CalendarYear,MONTH(NovSun1+25)=11),NovSun1+25,""),IF(AND(YEAR(NovSun1+32)=CalendarYear,MONTH(NovSun1+32)=11),NovSun1+32,""))</f>
        <v>44895</v>
      </c>
      <c r="F49" s="133" t="str">
        <f>IF(DAY(NovSun1)=1,IF(AND(YEAR(NovSun1+26)=CalendarYear,MONTH(NovSun1+26)=11),NovSun1+26,""),IF(AND(YEAR(NovSun1+33)=CalendarYear,MONTH(NovSun1+33)=11),NovSun1+33,""))</f>
        <v/>
      </c>
      <c r="G49" s="133" t="str">
        <f>IF(DAY(NovSun1)=1,IF(AND(YEAR(NovSun1+27)=CalendarYear,MONTH(NovSun1+27)=11),NovSun1+27,""),IF(AND(YEAR(NovSun1+34)=CalendarYear,MONTH(NovSun1+34)=11),NovSun1+34,""))</f>
        <v/>
      </c>
      <c r="H49" s="138" t="str">
        <f>IF(DAY(NovSun1)=1,IF(AND(YEAR(NovSun1+28)=CalendarYear,MONTH(NovSun1+28)=11),NovSun1+28,""),IF(AND(YEAR(NovSun1+35)=CalendarYear,MONTH(NovSun1+35)=11),NovSun1+35,""))</f>
        <v/>
      </c>
      <c r="I49" s="135">
        <f>IF(DAY(DecSun1)=1,IF(AND(YEAR(DecSun1+22)=CalendarYear,MONTH(DecSun1+22)=12),DecSun1+22,""),IF(AND(YEAR(DecSun1+29)=CalendarYear,MONTH(DecSun1+29)=12),DecSun1+29,""))</f>
        <v>44920</v>
      </c>
      <c r="J49" s="133">
        <f>IF(DAY(DecSun1)=1,IF(AND(YEAR(DecSun1+23)=CalendarYear,MONTH(DecSun1+23)=12),DecSun1+23,""),IF(AND(YEAR(DecSun1+30)=CalendarYear,MONTH(DecSun1+30)=12),DecSun1+30,""))</f>
        <v>44921</v>
      </c>
      <c r="K49" s="133">
        <f>IF(DAY(DecSun1)=1,IF(AND(YEAR(DecSun1+24)=CalendarYear,MONTH(DecSun1+24)=12),DecSun1+24,""),IF(AND(YEAR(DecSun1+31)=CalendarYear,MONTH(DecSun1+31)=12),DecSun1+31,""))</f>
        <v>44922</v>
      </c>
      <c r="L49" s="133">
        <f>IF(DAY(DecSun1)=1,IF(AND(YEAR(DecSun1+25)=CalendarYear,MONTH(DecSun1+25)=12),DecSun1+25,""),IF(AND(YEAR(DecSun1+32)=CalendarYear,MONTH(DecSun1+32)=12),DecSun1+32,""))</f>
        <v>44923</v>
      </c>
      <c r="M49" s="121">
        <f>IF(DAY(DecSun1)=1,IF(AND(YEAR(DecSun1+26)=CalendarYear,MONTH(DecSun1+26)=12),DecSun1+26,""),IF(AND(YEAR(DecSun1+33)=CalendarYear,MONTH(DecSun1+33)=12),DecSun1+33,""))</f>
        <v>44924</v>
      </c>
      <c r="N49" s="121">
        <f>IF(DAY(DecSun1)=1,IF(AND(YEAR(DecSun1+27)=CalendarYear,MONTH(DecSun1+27)=12),DecSun1+27,""),IF(AND(YEAR(DecSun1+34)=CalendarYear,MONTH(DecSun1+34)=12),DecSun1+34,""))</f>
        <v>44925</v>
      </c>
      <c r="O49" s="146">
        <v>31</v>
      </c>
      <c r="P49" s="89"/>
      <c r="S49" s="174"/>
    </row>
    <row r="50" spans="2:19" ht="15" customHeight="1" x14ac:dyDescent="0.2">
      <c r="B50" s="140" t="str">
        <f>IF(DAY(NovSun1)=1,IF(AND(YEAR(NovSun1+29)=CalendarYear,MONTH(NovSun1+29)=11),NovSun1+29,""),IF(AND(YEAR(NovSun1+36)=CalendarYear,MONTH(NovSun1+36)=11),NovSun1+36,""))</f>
        <v/>
      </c>
      <c r="C50" s="134" t="str">
        <f>IF(DAY(NovSun1)=1,IF(AND(YEAR(NovSun1+30)=CalendarYear,MONTH(NovSun1+30)=11),NovSun1+30,""),IF(AND(YEAR(NovSun1+37)=CalendarYear,MONTH(NovSun1+37)=11),NovSun1+37,""))</f>
        <v/>
      </c>
      <c r="D50" s="134" t="str">
        <f>IF(DAY(NovSun1)=1,IF(AND(YEAR(NovSun1+31)=CalendarYear,MONTH(NovSun1+31)=11),NovSun1+31,""),IF(AND(YEAR(NovSun1+38)=CalendarYear,MONTH(NovSun1+38)=11),NovSun1+38,""))</f>
        <v/>
      </c>
      <c r="E50" s="134" t="str">
        <f>IF(DAY(NovSun1)=1,IF(AND(YEAR(NovSun1+32)=CalendarYear,MONTH(NovSun1+32)=11),NovSun1+32,""),IF(AND(YEAR(NovSun1+39)=CalendarYear,MONTH(NovSun1+39)=11),NovSun1+39,""))</f>
        <v/>
      </c>
      <c r="F50" s="134" t="str">
        <f>IF(DAY(NovSun1)=1,IF(AND(YEAR(NovSun1+33)=CalendarYear,MONTH(NovSun1+33)=11),NovSun1+33,""),IF(AND(YEAR(NovSun1+40)=CalendarYear,MONTH(NovSun1+40)=11),NovSun1+40,""))</f>
        <v/>
      </c>
      <c r="G50" s="134" t="str">
        <f>IF(DAY(NovSun1)=1,IF(AND(YEAR(NovSun1+34)=CalendarYear,MONTH(NovSun1+34)=11),NovSun1+34,""),IF(AND(YEAR(NovSun1+41)=CalendarYear,MONTH(NovSun1+41)=11),NovSun1+41,""))</f>
        <v/>
      </c>
      <c r="H50" s="141" t="str">
        <f>IF(DAY(NovSun1)=1,IF(AND(YEAR(NovSun1+35)=CalendarYear,MONTH(NovSun1+35)=11),NovSun1+35,""),IF(AND(YEAR(NovSun1+42)=CalendarYear,MONTH(NovSun1+42)=11),NovSun1+42,""))</f>
        <v/>
      </c>
      <c r="I50" s="134" t="str">
        <f>IF(DAY(DecSun1)=1,IF(AND(YEAR(DecSun1+29)=CalendarYear,MONTH(DecSun1+29)=12),DecSun1+29,""),IF(AND(YEAR(DecSun1+36)=CalendarYear,MONTH(DecSun1+36)=12),DecSun1+36,""))</f>
        <v/>
      </c>
      <c r="J50" s="134" t="str">
        <f>IF(DAY(DecSun1)=1,IF(AND(YEAR(DecSun1+30)=CalendarYear,MONTH(DecSun1+30)=12),DecSun1+30,""),IF(AND(YEAR(DecSun1+37)=CalendarYear,MONTH(DecSun1+37)=12),DecSun1+37,""))</f>
        <v/>
      </c>
      <c r="K50" s="134" t="str">
        <f>IF(DAY(DecSun1)=1,IF(AND(YEAR(DecSun1+31)=CalendarYear,MONTH(DecSun1+31)=12),DecSun1+31,""),IF(AND(YEAR(DecSun1+38)=CalendarYear,MONTH(DecSun1+38)=12),DecSun1+38,""))</f>
        <v/>
      </c>
      <c r="L50" s="134" t="str">
        <f>IF(DAY(DecSun1)=1,IF(AND(YEAR(DecSun1+32)=CalendarYear,MONTH(DecSun1+32)=12),DecSun1+32,""),IF(AND(YEAR(DecSun1+39)=CalendarYear,MONTH(DecSun1+39)=12),DecSun1+39,""))</f>
        <v/>
      </c>
      <c r="M50" s="134" t="str">
        <f>IF(DAY(DecSun1)=1,IF(AND(YEAR(DecSun1+33)=CalendarYear,MONTH(DecSun1+33)=12),DecSun1+33,""),IF(AND(YEAR(DecSun1+40)=CalendarYear,MONTH(DecSun1+40)=12),DecSun1+40,""))</f>
        <v/>
      </c>
      <c r="N50" s="134" t="str">
        <f>IF(DAY(DecSun1)=1,IF(AND(YEAR(DecSun1+34)=CalendarYear,MONTH(DecSun1+34)=12),DecSun1+34,""),IF(AND(YEAR(DecSun1+41)=CalendarYear,MONTH(DecSun1+41)=12),DecSun1+41,""))</f>
        <v/>
      </c>
      <c r="O50" s="141" t="str">
        <f>IF(DAY(DecSun1)=1,IF(AND(YEAR(DecSun1+35)=CalendarYear,MONTH(DecSun1+35)=12),DecSun1+35,""),IF(AND(YEAR(DecSun1+42)=CalendarYear,MONTH(DecSun1+42)=12),DecSun1+42,""))</f>
        <v/>
      </c>
      <c r="S50" s="8"/>
    </row>
    <row r="51" spans="2:19" ht="15" customHeight="1" x14ac:dyDescent="0.2">
      <c r="B51" s="66"/>
      <c r="C51" s="66"/>
      <c r="D51" s="66"/>
      <c r="E51" s="66"/>
      <c r="F51" s="66"/>
      <c r="G51" s="66"/>
      <c r="H51" s="66"/>
      <c r="I51" s="66"/>
      <c r="J51" s="66"/>
      <c r="K51" s="66"/>
      <c r="L51" s="66"/>
      <c r="M51" s="66"/>
      <c r="N51" s="66"/>
      <c r="O51" s="66"/>
      <c r="S51" s="8"/>
    </row>
  </sheetData>
  <mergeCells count="16">
    <mergeCell ref="S45:S49"/>
    <mergeCell ref="B1:E1"/>
    <mergeCell ref="F1:O1"/>
    <mergeCell ref="B2:H2"/>
    <mergeCell ref="B3:H3"/>
    <mergeCell ref="I3:O3"/>
    <mergeCell ref="B35:H35"/>
    <mergeCell ref="I35:O35"/>
    <mergeCell ref="B43:H43"/>
    <mergeCell ref="I43:O43"/>
    <mergeCell ref="B11:H11"/>
    <mergeCell ref="I11:O11"/>
    <mergeCell ref="B19:H19"/>
    <mergeCell ref="I19:O19"/>
    <mergeCell ref="B27:H27"/>
    <mergeCell ref="I27:O27"/>
  </mergeCells>
  <dataValidations count="1">
    <dataValidation allowBlank="1" showInputMessage="1" showErrorMessage="1" errorTitle="Invalid Year" error="Enter a year from 1900 to 9999, or use the scroll bar to find a year." sqref="B1" xr:uid="{52F4A81F-EB8B-42C1-832C-9974C882899B}"/>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Spinner">
              <controlPr defaultSize="0" print="0" autoPict="0" altText="Use the spinner button to change calendar year or enter year in cell C1">
                <anchor moveWithCells="1">
                  <from>
                    <xdr:col>1</xdr:col>
                    <xdr:colOff>0</xdr:colOff>
                    <xdr:row>0</xdr:row>
                    <xdr:rowOff>38100</xdr:rowOff>
                  </from>
                  <to>
                    <xdr:col>1</xdr:col>
                    <xdr:colOff>142875</xdr:colOff>
                    <xdr:row>1</xdr:row>
                    <xdr:rowOff>180975</xdr:rowOff>
                  </to>
                </anchor>
              </controlPr>
            </control>
          </mc:Choice>
        </mc:AlternateContent>
        <mc:AlternateContent xmlns:mc="http://schemas.openxmlformats.org/markup-compatibility/2006">
          <mc:Choice Requires="x14">
            <control shapeId="12292" r:id="rId5" name="Spinner 4">
              <controlPr defaultSize="0" print="0" autoPict="0" altText="Use the spinner button to change calendar year or enter year in cell C1">
                <anchor moveWithCells="1">
                  <from>
                    <xdr:col>1</xdr:col>
                    <xdr:colOff>0</xdr:colOff>
                    <xdr:row>0</xdr:row>
                    <xdr:rowOff>38100</xdr:rowOff>
                  </from>
                  <to>
                    <xdr:col>1</xdr:col>
                    <xdr:colOff>142875</xdr:colOff>
                    <xdr:row>1</xdr:row>
                    <xdr:rowOff>180975</xdr:rowOff>
                  </to>
                </anchor>
              </controlPr>
            </control>
          </mc:Choice>
        </mc:AlternateContent>
      </controls>
    </mc:Choice>
  </mc:AlternateContent>
  <tableParts count="12">
    <tablePart r:id="rId6"/>
    <tablePart r:id="rId7"/>
    <tablePart r:id="rId8"/>
    <tablePart r:id="rId9"/>
    <tablePart r:id="rId10"/>
    <tablePart r:id="rId11"/>
    <tablePart r:id="rId12"/>
    <tablePart r:id="rId13"/>
    <tablePart r:id="rId14"/>
    <tablePart r:id="rId15"/>
    <tablePart r:id="rId16"/>
    <tablePart r:id="rId1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BB93D-303C-4FF4-9AD3-4D88B1C73C40}">
  <dimension ref="A1:AL63"/>
  <sheetViews>
    <sheetView zoomScaleNormal="100" workbookViewId="0">
      <selection activeCell="H23" sqref="H23"/>
    </sheetView>
  </sheetViews>
  <sheetFormatPr defaultColWidth="9.5" defaultRowHeight="11.25" x14ac:dyDescent="0.2"/>
  <cols>
    <col min="1" max="1" width="1.5" style="25" customWidth="1"/>
    <col min="2" max="15" width="5.83203125" style="1" customWidth="1"/>
    <col min="16" max="16" width="1.1640625" style="1" customWidth="1"/>
    <col min="17" max="17" width="1.1640625" style="66" customWidth="1"/>
    <col min="18" max="18" width="33.1640625" customWidth="1"/>
    <col min="19" max="19" width="60" style="1" customWidth="1"/>
    <col min="20" max="20" width="49.1640625" style="1" customWidth="1"/>
    <col min="21" max="39" width="9.33203125" style="1" customWidth="1"/>
    <col min="40" max="16384" width="9.5" style="1"/>
  </cols>
  <sheetData>
    <row r="1" spans="1:38" ht="30" customHeight="1" x14ac:dyDescent="0.2">
      <c r="A1" s="88" t="s">
        <v>6</v>
      </c>
      <c r="B1" s="195">
        <v>2022</v>
      </c>
      <c r="C1" s="195"/>
      <c r="D1" s="195"/>
      <c r="E1" s="195"/>
      <c r="F1" s="175" t="s">
        <v>50</v>
      </c>
      <c r="G1" s="176"/>
      <c r="H1" s="176"/>
      <c r="I1" s="176"/>
      <c r="J1" s="176"/>
      <c r="K1" s="176"/>
      <c r="L1" s="176"/>
      <c r="M1" s="176"/>
      <c r="N1" s="176"/>
      <c r="O1" s="176"/>
      <c r="P1" s="89"/>
      <c r="Q1" s="89"/>
      <c r="R1" s="94" t="s">
        <v>39</v>
      </c>
      <c r="S1" s="69"/>
      <c r="T1"/>
      <c r="U1"/>
      <c r="V1"/>
      <c r="W1"/>
    </row>
    <row r="2" spans="1:38" ht="15" customHeight="1" x14ac:dyDescent="0.2">
      <c r="A2" s="24" t="s">
        <v>7</v>
      </c>
      <c r="B2" s="169"/>
      <c r="C2" s="169"/>
      <c r="D2" s="169"/>
      <c r="E2" s="169"/>
      <c r="F2" s="169"/>
      <c r="G2" s="169"/>
      <c r="H2" s="169"/>
      <c r="I2" s="2"/>
      <c r="J2" s="2"/>
      <c r="K2" s="2"/>
      <c r="L2" s="2"/>
      <c r="M2" s="2"/>
      <c r="N2" s="2"/>
      <c r="O2" s="2"/>
      <c r="P2" s="89"/>
    </row>
    <row r="3" spans="1:38" ht="15" customHeight="1" x14ac:dyDescent="0.3">
      <c r="A3" s="25" t="s">
        <v>8</v>
      </c>
      <c r="B3" s="180" t="s">
        <v>26</v>
      </c>
      <c r="C3" s="181"/>
      <c r="D3" s="181"/>
      <c r="E3" s="181"/>
      <c r="F3" s="181"/>
      <c r="G3" s="181"/>
      <c r="H3" s="182"/>
      <c r="I3" s="189" t="s">
        <v>27</v>
      </c>
      <c r="J3" s="190"/>
      <c r="K3" s="190"/>
      <c r="L3" s="190"/>
      <c r="M3" s="190"/>
      <c r="N3" s="190"/>
      <c r="O3" s="191"/>
      <c r="P3" s="90"/>
      <c r="Q3" s="2"/>
      <c r="R3" s="77"/>
      <c r="S3" s="68"/>
      <c r="T3" s="2"/>
      <c r="U3" s="2"/>
      <c r="V3" s="2"/>
      <c r="W3" s="2"/>
      <c r="X3" s="2"/>
      <c r="Y3" s="2"/>
      <c r="Z3" s="2"/>
      <c r="AA3" s="2"/>
      <c r="AB3" s="2"/>
      <c r="AC3" s="2"/>
      <c r="AD3" s="2"/>
      <c r="AE3" s="2"/>
      <c r="AF3" s="2"/>
      <c r="AG3" s="2"/>
      <c r="AH3" s="2"/>
      <c r="AI3" s="2"/>
      <c r="AJ3" s="2"/>
      <c r="AK3" s="2"/>
      <c r="AL3" s="2"/>
    </row>
    <row r="4" spans="1:38" ht="15" customHeight="1" x14ac:dyDescent="0.3">
      <c r="A4" s="24" t="s">
        <v>17</v>
      </c>
      <c r="B4" s="70" t="s">
        <v>0</v>
      </c>
      <c r="C4" s="17" t="s">
        <v>51</v>
      </c>
      <c r="D4" s="17" t="s">
        <v>52</v>
      </c>
      <c r="E4" s="17" t="s">
        <v>53</v>
      </c>
      <c r="F4" s="17" t="s">
        <v>54</v>
      </c>
      <c r="G4" s="17" t="s">
        <v>55</v>
      </c>
      <c r="H4" s="34" t="s">
        <v>56</v>
      </c>
      <c r="I4" s="70" t="s">
        <v>0</v>
      </c>
      <c r="J4" s="17" t="s">
        <v>51</v>
      </c>
      <c r="K4" s="17" t="s">
        <v>52</v>
      </c>
      <c r="L4" s="17" t="s">
        <v>53</v>
      </c>
      <c r="M4" s="17" t="s">
        <v>54</v>
      </c>
      <c r="N4" s="17" t="s">
        <v>55</v>
      </c>
      <c r="O4" s="34" t="s">
        <v>56</v>
      </c>
      <c r="P4" s="89"/>
      <c r="R4" s="75" t="s">
        <v>38</v>
      </c>
      <c r="S4" s="65"/>
      <c r="V4" s="2"/>
      <c r="AD4" s="2"/>
      <c r="AL4" s="2"/>
    </row>
    <row r="5" spans="1:38" ht="15" customHeight="1" x14ac:dyDescent="0.3">
      <c r="A5" s="24"/>
      <c r="B5" s="152" t="str">
        <f>IF(DAY(JanSun1)=1,"",IF(AND(YEAR(JanSun1+1)=CalendarYear,MONTH(JanSun1+1)=1),JanSun1+1,""))</f>
        <v/>
      </c>
      <c r="C5" s="149"/>
      <c r="D5" s="149" t="str">
        <f>IF(DAY(JanSun1)=1,"",IF(AND(YEAR(JanSun1+3)=CalendarYear,MONTH(JanSun1+3)=1),JanSun1+3,""))</f>
        <v/>
      </c>
      <c r="E5" s="27" t="str">
        <f>IF(DAY(JanSun1)=1,"",IF(AND(YEAR(JanSun1+4)=CalendarYear,MONTH(JanSun1+4)=1),JanSun1+4,""))</f>
        <v/>
      </c>
      <c r="F5" s="149" t="str">
        <f>IF(DAY(JanSun1)=1,"",IF(AND(YEAR(JanSun1+5)=CalendarYear,MONTH(JanSun1+5)=1),JanSun1+5,""))</f>
        <v/>
      </c>
      <c r="G5" s="27" t="str">
        <f>IF(DAY(JanSun1)=1,"",IF(AND(YEAR(JanSun1+6)=CalendarYear,MONTH(JanSun1+6)=1),JanSun1+6,""))</f>
        <v/>
      </c>
      <c r="H5" s="50">
        <f>IF(DAY(JanSun1)=1,IF(AND(YEAR(JanSun1)=CalendarYear,MONTH(JanSun1)=1),JanSun1,""),IF(AND(YEAR(JanSun1+7)=CalendarYear,MONTH(JanSun1+7)=1),JanSun1+7,""))</f>
        <v>44562</v>
      </c>
      <c r="I5" s="71" t="str">
        <f>IF(DAY(FebSun1)=1,"",IF(AND(YEAR(FebSun1+1)=CalendarYear,MONTH(FebSun1+1)=2),FebSun1+1,""))</f>
        <v/>
      </c>
      <c r="J5" s="149" t="str">
        <f>IF(DAY(FebSun1)=1,"",IF(AND(YEAR(FebSun1+2)=CalendarYear,MONTH(FebSun1+2)=2),FebSun1+2,""))</f>
        <v/>
      </c>
      <c r="K5" s="149">
        <f>IF(DAY(FebSun1)=1,"",IF(AND(YEAR(FebSun1+3)=CalendarYear,MONTH(FebSun1+3)=2),FebSun1+3,""))</f>
        <v>44593</v>
      </c>
      <c r="L5" s="149">
        <f>IF(DAY(FebSun1)=1,"",IF(AND(YEAR(FebSun1+4)=CalendarYear,MONTH(FebSun1+4)=2),FebSun1+4,""))</f>
        <v>44594</v>
      </c>
      <c r="M5" s="149">
        <f>IF(DAY(FebSun1)=1,"",IF(AND(YEAR(FebSun1+5)=CalendarYear,MONTH(FebSun1+5)=2),FebSun1+5,""))</f>
        <v>44595</v>
      </c>
      <c r="N5" s="149">
        <f>IF(DAY(FebSun1)=1,"",IF(AND(YEAR(FebSun1+6)=CalendarYear,MONTH(FebSun1+6)=2),FebSun1+6,""))</f>
        <v>44596</v>
      </c>
      <c r="O5" s="138">
        <f>IF(DAY(FebSun1)=1,IF(AND(YEAR(FebSun1)=CalendarYear,MONTH(FebSun1)=2),FebSun1,""),IF(AND(YEAR(FebSun1+7)=CalendarYear,MONTH(FebSun1+7)=2),FebSun1+7,""))</f>
        <v>44597</v>
      </c>
      <c r="P5" s="89"/>
      <c r="R5" s="75" t="s">
        <v>39</v>
      </c>
      <c r="S5" s="65"/>
      <c r="V5" s="2"/>
      <c r="AD5" s="2"/>
      <c r="AL5" s="2"/>
    </row>
    <row r="6" spans="1:38" ht="15" customHeight="1" x14ac:dyDescent="0.25">
      <c r="A6" s="24"/>
      <c r="B6" s="71">
        <f>IF(DAY(JanSun1)=1,IF(AND(YEAR(JanSun1+1)=CalendarYear,MONTH(JanSun1+1)=1),JanSun1+1,""),IF(AND(YEAR(JanSun1+8)=CalendarYear,MONTH(JanSun1+8)=1),JanSun1+8,""))</f>
        <v>44563</v>
      </c>
      <c r="C6" s="149">
        <f>IF(DAY(JanSun1)=1,IF(AND(YEAR(JanSun1+2)=CalendarYear,MONTH(JanSun1+2)=1),JanSun1+2,""),IF(AND(YEAR(JanSun1+9)=CalendarYear,MONTH(JanSun1+9)=1),JanSun1+9,""))</f>
        <v>44564</v>
      </c>
      <c r="D6" s="149">
        <f>IF(DAY(JanSun1)=1,IF(AND(YEAR(JanSun1+3)=CalendarYear,MONTH(JanSun1+3)=1),JanSun1+3,""),IF(AND(YEAR(JanSun1+10)=CalendarYear,MONTH(JanSun1+10)=1),JanSun1+10,""))</f>
        <v>44565</v>
      </c>
      <c r="E6" s="149">
        <f>IF(DAY(JanSun1)=1,IF(AND(YEAR(JanSun1+4)=CalendarYear,MONTH(JanSun1+4)=1),JanSun1+4,""),IF(AND(YEAR(JanSun1+11)=CalendarYear,MONTH(JanSun1+11)=1),JanSun1+11,""))</f>
        <v>44566</v>
      </c>
      <c r="F6" s="149">
        <f>IF(DAY(JanSun1)=1,IF(AND(YEAR(JanSun1+5)=CalendarYear,MONTH(JanSun1+5)=1),JanSun1+5,""),IF(AND(YEAR(JanSun1+12)=CalendarYear,MONTH(JanSun1+12)=1),JanSun1+12,""))</f>
        <v>44567</v>
      </c>
      <c r="G6" s="149">
        <f>IF(DAY(JanSun1)=1,IF(AND(YEAR(JanSun1+6)=CalendarYear,MONTH(JanSun1+6)=1),JanSun1+6,""),IF(AND(YEAR(JanSun1+13)=CalendarYear,MONTH(JanSun1+13)=1),JanSun1+13,""))</f>
        <v>44568</v>
      </c>
      <c r="H6" s="138">
        <f>IF(DAY(JanSun1)=1,IF(AND(YEAR(JanSun1+7)=CalendarYear,MONTH(JanSun1+7)=1),JanSun1+7,""),IF(AND(YEAR(JanSun1+14)=CalendarYear,MONTH(JanSun1+14)=1),JanSun1+14,""))</f>
        <v>44569</v>
      </c>
      <c r="I6" s="71">
        <f>IF(DAY(FebSun1)=1,IF(AND(YEAR(FebSun1+1)=CalendarYear,MONTH(FebSun1+1)=2),FebSun1+1,""),IF(AND(YEAR(FebSun1+8)=CalendarYear,MONTH(FebSun1+8)=2),FebSun1+8,""))</f>
        <v>44598</v>
      </c>
      <c r="J6" s="153">
        <f>IF(DAY(FebSun1)=1,IF(AND(YEAR(FebSun1+2)=CalendarYear,MONTH(FebSun1+2)=2),FebSun1+2,""),IF(AND(YEAR(FebSun1+9)=CalendarYear,MONTH(FebSun1+9)=2),FebSun1+9,""))</f>
        <v>44599</v>
      </c>
      <c r="K6" s="153">
        <f>IF(DAY(FebSun1)=1,IF(AND(YEAR(FebSun1+3)=CalendarYear,MONTH(FebSun1+3)=2),FebSun1+3,""),IF(AND(YEAR(FebSun1+10)=CalendarYear,MONTH(FebSun1+10)=2),FebSun1+10,""))</f>
        <v>44600</v>
      </c>
      <c r="L6" s="153">
        <f>IF(DAY(FebSun1)=1,IF(AND(YEAR(FebSun1+4)=CalendarYear,MONTH(FebSun1+4)=2),FebSun1+4,""),IF(AND(YEAR(FebSun1+11)=CalendarYear,MONTH(FebSun1+11)=2),FebSun1+11,""))</f>
        <v>44601</v>
      </c>
      <c r="M6" s="149">
        <f>IF(DAY(FebSun1)=1,IF(AND(YEAR(FebSun1+5)=CalendarYear,MONTH(FebSun1+5)=2),FebSun1+5,""),IF(AND(YEAR(FebSun1+12)=CalendarYear,MONTH(FebSun1+12)=2),FebSun1+12,""))</f>
        <v>44602</v>
      </c>
      <c r="N6" s="149">
        <f>IF(DAY(FebSun1)=1,IF(AND(YEAR(FebSun1+6)=CalendarYear,MONTH(FebSun1+6)=2),FebSun1+6,""),IF(AND(YEAR(FebSun1+13)=CalendarYear,MONTH(FebSun1+13)=2),FebSun1+13,""))</f>
        <v>44603</v>
      </c>
      <c r="O6" s="138">
        <f>IF(DAY(FebSun1)=1,IF(AND(YEAR(FebSun1+7)=CalendarYear,MONTH(FebSun1+7)=2),FebSun1+7,""),IF(AND(YEAR(FebSun1+14)=CalendarYear,MONTH(FebSun1+14)=2),FebSun1+14,""))</f>
        <v>44604</v>
      </c>
      <c r="P6" s="89"/>
      <c r="R6" s="61"/>
      <c r="S6" s="65"/>
      <c r="V6" s="2"/>
      <c r="AD6" s="2"/>
      <c r="AL6" s="2"/>
    </row>
    <row r="7" spans="1:38" ht="15" customHeight="1" x14ac:dyDescent="0.25">
      <c r="B7" s="71">
        <f>IF(DAY(JanSun1)=1,IF(AND(YEAR(JanSun1+8)=CalendarYear,MONTH(JanSun1+8)=1),JanSun1+8,""),IF(AND(YEAR(JanSun1+15)=CalendarYear,MONTH(JanSun1+15)=1),JanSun1+15,""))</f>
        <v>44570</v>
      </c>
      <c r="C7" s="153">
        <f>IF(DAY(JanSun1)=1,IF(AND(YEAR(JanSun1+9)=CalendarYear,MONTH(JanSun1+9)=1),JanSun1+9,""),IF(AND(YEAR(JanSun1+16)=CalendarYear,MONTH(JanSun1+16)=1),JanSun1+16,""))</f>
        <v>44571</v>
      </c>
      <c r="D7" s="153">
        <f>IF(DAY(JanSun1)=1,IF(AND(YEAR(JanSun1+10)=CalendarYear,MONTH(JanSun1+10)=1),JanSun1+10,""),IF(AND(YEAR(JanSun1+17)=CalendarYear,MONTH(JanSun1+17)=1),JanSun1+17,""))</f>
        <v>44572</v>
      </c>
      <c r="E7" s="153">
        <f>IF(DAY(JanSun1)=1,IF(AND(YEAR(JanSun1+11)=CalendarYear,MONTH(JanSun1+11)=1),JanSun1+11,""),IF(AND(YEAR(JanSun1+18)=CalendarYear,MONTH(JanSun1+18)=1),JanSun1+18,""))</f>
        <v>44573</v>
      </c>
      <c r="F7" s="149">
        <f>IF(DAY(JanSun1)=1,IF(AND(YEAR(JanSun1+12)=CalendarYear,MONTH(JanSun1+12)=1),JanSun1+12,""),IF(AND(YEAR(JanSun1+19)=CalendarYear,MONTH(JanSun1+19)=1),JanSun1+19,""))</f>
        <v>44574</v>
      </c>
      <c r="G7" s="149">
        <f>IF(DAY(JanSun1)=1,IF(AND(YEAR(JanSun1+13)=CalendarYear,MONTH(JanSun1+13)=1),JanSun1+13,""),IF(AND(YEAR(JanSun1+20)=CalendarYear,MONTH(JanSun1+20)=1),JanSun1+20,""))</f>
        <v>44575</v>
      </c>
      <c r="H7" s="138">
        <f>IF(DAY(JanSun1)=1,IF(AND(YEAR(JanSun1+14)=CalendarYear,MONTH(JanSun1+14)=1),JanSun1+14,""),IF(AND(YEAR(JanSun1+21)=CalendarYear,MONTH(JanSun1+21)=1),JanSun1+21,""))</f>
        <v>44576</v>
      </c>
      <c r="I7" s="71">
        <f>IF(DAY(FebSun1)=1,IF(AND(YEAR(FebSun1+8)=CalendarYear,MONTH(FebSun1+8)=2),FebSun1+8,""),IF(AND(YEAR(FebSun1+15)=CalendarYear,MONTH(FebSun1+15)=2),FebSun1+15,""))</f>
        <v>44605</v>
      </c>
      <c r="J7" s="149">
        <f>IF(DAY(FebSun1)=1,IF(AND(YEAR(FebSun1+9)=CalendarYear,MONTH(FebSun1+9)=2),FebSun1+9,""),IF(AND(YEAR(FebSun1+16)=CalendarYear,MONTH(FebSun1+16)=2),FebSun1+16,""))</f>
        <v>44606</v>
      </c>
      <c r="K7" s="149">
        <f>IF(DAY(FebSun1)=1,IF(AND(YEAR(FebSun1+10)=CalendarYear,MONTH(FebSun1+10)=2),FebSun1+10,""),IF(AND(YEAR(FebSun1+17)=CalendarYear,MONTH(FebSun1+17)=2),FebSun1+17,""))</f>
        <v>44607</v>
      </c>
      <c r="L7" s="149">
        <f>IF(DAY(FebSun1)=1,IF(AND(YEAR(FebSun1+11)=CalendarYear,MONTH(FebSun1+11)=2),FebSun1+11,""),IF(AND(YEAR(FebSun1+18)=CalendarYear,MONTH(FebSun1+18)=2),FebSun1+18,""))</f>
        <v>44608</v>
      </c>
      <c r="M7" s="149">
        <f>IF(DAY(FebSun1)=1,IF(AND(YEAR(FebSun1+12)=CalendarYear,MONTH(FebSun1+12)=2),FebSun1+12,""),IF(AND(YEAR(FebSun1+19)=CalendarYear,MONTH(FebSun1+19)=2),FebSun1+19,""))</f>
        <v>44609</v>
      </c>
      <c r="N7" s="149">
        <f>IF(DAY(FebSun1)=1,IF(AND(YEAR(FebSun1+13)=CalendarYear,MONTH(FebSun1+13)=2),FebSun1+13,""),IF(AND(YEAR(FebSun1+20)=CalendarYear,MONTH(FebSun1+20)=2),FebSun1+20,""))</f>
        <v>44610</v>
      </c>
      <c r="O7" s="138">
        <f>IF(DAY(FebSun1)=1,IF(AND(YEAR(FebSun1+14)=CalendarYear,MONTH(FebSun1+14)=2),FebSun1+14,""),IF(AND(YEAR(FebSun1+21)=CalendarYear,MONTH(FebSun1+21)=2),FebSun1+21,""))</f>
        <v>44611</v>
      </c>
      <c r="P7" s="89"/>
      <c r="R7" s="65"/>
      <c r="S7" s="65"/>
      <c r="AD7" s="2"/>
      <c r="AL7" s="2"/>
    </row>
    <row r="8" spans="1:38" ht="15" customHeight="1" x14ac:dyDescent="0.25">
      <c r="B8" s="71">
        <f>IF(DAY(JanSun1)=1,IF(AND(YEAR(JanSun1+15)=CalendarYear,MONTH(JanSun1+15)=1),JanSun1+15,""),IF(AND(YEAR(JanSun1+22)=CalendarYear,MONTH(JanSun1+22)=1),JanSun1+22,""))</f>
        <v>44577</v>
      </c>
      <c r="C8" s="149">
        <f>IF(DAY(JanSun1)=1,IF(AND(YEAR(JanSun1+16)=CalendarYear,MONTH(JanSun1+16)=1),JanSun1+16,""),IF(AND(YEAR(JanSun1+23)=CalendarYear,MONTH(JanSun1+23)=1),JanSun1+23,""))</f>
        <v>44578</v>
      </c>
      <c r="D8" s="149">
        <f>IF(DAY(JanSun1)=1,IF(AND(YEAR(JanSun1+17)=CalendarYear,MONTH(JanSun1+17)=1),JanSun1+17,""),IF(AND(YEAR(JanSun1+24)=CalendarYear,MONTH(JanSun1+24)=1),JanSun1+24,""))</f>
        <v>44579</v>
      </c>
      <c r="E8" s="149">
        <f>IF(DAY(JanSun1)=1,IF(AND(YEAR(JanSun1+18)=CalendarYear,MONTH(JanSun1+18)=1),JanSun1+18,""),IF(AND(YEAR(JanSun1+25)=CalendarYear,MONTH(JanSun1+25)=1),JanSun1+25,""))</f>
        <v>44580</v>
      </c>
      <c r="F8" s="149">
        <f>IF(DAY(JanSun1)=1,IF(AND(YEAR(JanSun1+19)=CalendarYear,MONTH(JanSun1+19)=1),JanSun1+19,""),IF(AND(YEAR(JanSun1+26)=CalendarYear,MONTH(JanSun1+26)=1),JanSun1+26,""))</f>
        <v>44581</v>
      </c>
      <c r="G8" s="149">
        <f>IF(DAY(JanSun1)=1,IF(AND(YEAR(JanSun1+20)=CalendarYear,MONTH(JanSun1+20)=1),JanSun1+20,""),IF(AND(YEAR(JanSun1+27)=CalendarYear,MONTH(JanSun1+27)=1),JanSun1+27,""))</f>
        <v>44582</v>
      </c>
      <c r="H8" s="138">
        <f>IF(DAY(JanSun1)=1,IF(AND(YEAR(JanSun1+21)=CalendarYear,MONTH(JanSun1+21)=1),JanSun1+21,""),IF(AND(YEAR(JanSun1+28)=CalendarYear,MONTH(JanSun1+28)=1),JanSun1+28,""))</f>
        <v>44583</v>
      </c>
      <c r="I8" s="71">
        <f>IF(DAY(FebSun1)=1,IF(AND(YEAR(FebSun1+15)=CalendarYear,MONTH(FebSun1+15)=2),FebSun1+15,""),IF(AND(YEAR(FebSun1+22)=CalendarYear,MONTH(FebSun1+22)=2),FebSun1+22,""))</f>
        <v>44612</v>
      </c>
      <c r="J8" s="153">
        <f>IF(DAY(FebSun1)=1,IF(AND(YEAR(FebSun1+16)=CalendarYear,MONTH(FebSun1+16)=2),FebSun1+16,""),IF(AND(YEAR(FebSun1+23)=CalendarYear,MONTH(FebSun1+23)=2),FebSun1+23,""))</f>
        <v>44613</v>
      </c>
      <c r="K8" s="153">
        <f>IF(DAY(FebSun1)=1,IF(AND(YEAR(FebSun1+17)=CalendarYear,MONTH(FebSun1+17)=2),FebSun1+17,""),IF(AND(YEAR(FebSun1+24)=CalendarYear,MONTH(FebSun1+24)=2),FebSun1+24,""))</f>
        <v>44614</v>
      </c>
      <c r="L8" s="153">
        <f>IF(DAY(FebSun1)=1,IF(AND(YEAR(FebSun1+18)=CalendarYear,MONTH(FebSun1+18)=2),FebSun1+18,""),IF(AND(YEAR(FebSun1+25)=CalendarYear,MONTH(FebSun1+25)=2),FebSun1+25,""))</f>
        <v>44615</v>
      </c>
      <c r="M8" s="149">
        <f>IF(DAY(FebSun1)=1,IF(AND(YEAR(FebSun1+19)=CalendarYear,MONTH(FebSun1+19)=2),FebSun1+19,""),IF(AND(YEAR(FebSun1+26)=CalendarYear,MONTH(FebSun1+26)=2),FebSun1+26,""))</f>
        <v>44616</v>
      </c>
      <c r="N8" s="149">
        <f>IF(DAY(FebSun1)=1,IF(AND(YEAR(FebSun1+20)=CalendarYear,MONTH(FebSun1+20)=2),FebSun1+20,""),IF(AND(YEAR(FebSun1+27)=CalendarYear,MONTH(FebSun1+27)=2),FebSun1+27,""))</f>
        <v>44617</v>
      </c>
      <c r="O8" s="138">
        <f>IF(DAY(FebSun1)=1,IF(AND(YEAR(FebSun1+21)=CalendarYear,MONTH(FebSun1+21)=2),FebSun1+21,""),IF(AND(YEAR(FebSun1+28)=CalendarYear,MONTH(FebSun1+28)=2),FebSun1+28,""))</f>
        <v>44618</v>
      </c>
      <c r="P8" s="89"/>
      <c r="R8" s="65"/>
      <c r="S8" s="65"/>
      <c r="V8" s="2"/>
      <c r="AD8" s="2"/>
      <c r="AL8" s="2"/>
    </row>
    <row r="9" spans="1:38" ht="15" customHeight="1" x14ac:dyDescent="0.25">
      <c r="B9" s="71">
        <f>IF(DAY(JanSun1)=1,IF(AND(YEAR(JanSun1+22)=CalendarYear,MONTH(JanSun1+22)=1),JanSun1+22,""),IF(AND(YEAR(JanSun1+29)=CalendarYear,MONTH(JanSun1+29)=1),JanSun1+29,""))</f>
        <v>44584</v>
      </c>
      <c r="C9" s="153">
        <f>IF(DAY(JanSun1)=1,IF(AND(YEAR(JanSun1+23)=CalendarYear,MONTH(JanSun1+23)=1),JanSun1+23,""),IF(AND(YEAR(JanSun1+30)=CalendarYear,MONTH(JanSun1+30)=1),JanSun1+30,""))</f>
        <v>44585</v>
      </c>
      <c r="D9" s="153">
        <f>IF(DAY(JanSun1)=1,IF(AND(YEAR(JanSun1+24)=CalendarYear,MONTH(JanSun1+24)=1),JanSun1+24,""),IF(AND(YEAR(JanSun1+31)=CalendarYear,MONTH(JanSun1+31)=1),JanSun1+31,""))</f>
        <v>44586</v>
      </c>
      <c r="E9" s="153">
        <f>IF(DAY(JanSun1)=1,IF(AND(YEAR(JanSun1+25)=CalendarYear,MONTH(JanSun1+25)=1),JanSun1+25,""),IF(AND(YEAR(JanSun1+32)=CalendarYear,MONTH(JanSun1+32)=1),JanSun1+32,""))</f>
        <v>44587</v>
      </c>
      <c r="F9" s="149">
        <f>IF(DAY(JanSun1)=1,IF(AND(YEAR(JanSun1+26)=CalendarYear,MONTH(JanSun1+26)=1),JanSun1+26,""),IF(AND(YEAR(JanSun1+33)=CalendarYear,MONTH(JanSun1+33)=1),JanSun1+33,""))</f>
        <v>44588</v>
      </c>
      <c r="G9" s="149">
        <f>IF(DAY(JanSun1)=1,IF(AND(YEAR(JanSun1+27)=CalendarYear,MONTH(JanSun1+27)=1),JanSun1+27,""),IF(AND(YEAR(JanSun1+34)=CalendarYear,MONTH(JanSun1+34)=1),JanSun1+34,""))</f>
        <v>44589</v>
      </c>
      <c r="H9" s="138">
        <f>IF(DAY(JanSun1)=1,IF(AND(YEAR(JanSun1+28)=CalendarYear,MONTH(JanSun1+28)=1),JanSun1+28,""),IF(AND(YEAR(JanSun1+35)=CalendarYear,MONTH(JanSun1+35)=1),JanSun1+35,""))</f>
        <v>44590</v>
      </c>
      <c r="I9" s="71">
        <f>IF(DAY(FebSun1)=1,IF(AND(YEAR(FebSun1+22)=CalendarYear,MONTH(FebSun1+22)=2),FebSun1+22,""),IF(AND(YEAR(FebSun1+29)=CalendarYear,MONTH(FebSun1+29)=2),FebSun1+29,""))</f>
        <v>44619</v>
      </c>
      <c r="J9" s="149">
        <f>IF(DAY(FebSun1)=1,IF(AND(YEAR(FebSun1+23)=CalendarYear,MONTH(FebSun1+23)=2),FebSun1+23,""),IF(AND(YEAR(FebSun1+30)=CalendarYear,MONTH(FebSun1+30)=2),FebSun1+30,""))</f>
        <v>44620</v>
      </c>
      <c r="K9" s="149" t="str">
        <f>IF(DAY(FebSun1)=1,IF(AND(YEAR(FebSun1+24)=CalendarYear,MONTH(FebSun1+24)=2),FebSun1+24,""),IF(AND(YEAR(FebSun1+31)=CalendarYear,MONTH(FebSun1+31)=2),FebSun1+31,""))</f>
        <v/>
      </c>
      <c r="L9" s="149" t="str">
        <f>IF(DAY(FebSun1)=1,IF(AND(YEAR(FebSun1+25)=CalendarYear,MONTH(FebSun1+25)=2),FebSun1+25,""),IF(AND(YEAR(FebSun1+32)=CalendarYear,MONTH(FebSun1+32)=2),FebSun1+32,""))</f>
        <v/>
      </c>
      <c r="M9" s="149" t="str">
        <f>IF(DAY(FebSun1)=1,IF(AND(YEAR(FebSun1+26)=CalendarYear,MONTH(FebSun1+26)=2),FebSun1+26,""),IF(AND(YEAR(FebSun1+33)=CalendarYear,MONTH(FebSun1+33)=2),FebSun1+33,""))</f>
        <v/>
      </c>
      <c r="N9" s="149" t="str">
        <f>IF(DAY(FebSun1)=1,IF(AND(YEAR(FebSun1+27)=CalendarYear,MONTH(FebSun1+27)=2),FebSun1+27,""),IF(AND(YEAR(FebSun1+34)=CalendarYear,MONTH(FebSun1+34)=2),FebSun1+34,""))</f>
        <v/>
      </c>
      <c r="O9" s="138" t="str">
        <f>IF(DAY(FebSun1)=1,IF(AND(YEAR(FebSun1+28)=CalendarYear,MONTH(FebSun1+28)=2),FebSun1+28,""),IF(AND(YEAR(FebSun1+35)=CalendarYear,MONTH(FebSun1+35)=2),FebSun1+35,""))</f>
        <v/>
      </c>
      <c r="P9" s="89"/>
      <c r="R9" s="78"/>
      <c r="S9" s="67"/>
      <c r="V9" s="2"/>
      <c r="AD9" s="2"/>
      <c r="AL9" s="2"/>
    </row>
    <row r="10" spans="1:38" ht="15" customHeight="1" x14ac:dyDescent="0.3">
      <c r="A10" s="24" t="s">
        <v>9</v>
      </c>
      <c r="B10" s="42">
        <v>30</v>
      </c>
      <c r="C10" s="37">
        <v>31</v>
      </c>
      <c r="D10" s="37"/>
      <c r="E10" s="37"/>
      <c r="F10" s="37"/>
      <c r="G10" s="37"/>
      <c r="H10" s="38"/>
      <c r="I10" s="72"/>
      <c r="J10" s="134"/>
      <c r="K10" s="134"/>
      <c r="L10" s="134"/>
      <c r="M10" s="134"/>
      <c r="N10" s="134"/>
      <c r="O10" s="141"/>
      <c r="P10" s="91"/>
      <c r="Q10" s="3"/>
      <c r="R10" s="74" t="s">
        <v>47</v>
      </c>
      <c r="T10" s="3"/>
      <c r="U10" s="3"/>
      <c r="V10" s="2"/>
      <c r="W10" s="3"/>
      <c r="X10" s="3"/>
      <c r="Y10" s="3"/>
      <c r="Z10" s="3"/>
      <c r="AA10" s="3"/>
      <c r="AB10" s="3"/>
      <c r="AC10" s="3"/>
      <c r="AD10" s="2"/>
      <c r="AE10" s="3"/>
      <c r="AF10" s="3"/>
      <c r="AG10" s="3"/>
      <c r="AH10" s="3"/>
      <c r="AI10" s="3"/>
      <c r="AJ10" s="3"/>
      <c r="AK10" s="3"/>
      <c r="AL10" s="2"/>
    </row>
    <row r="11" spans="1:38" ht="15" customHeight="1" x14ac:dyDescent="0.3">
      <c r="A11" s="24" t="s">
        <v>18</v>
      </c>
      <c r="B11" s="196" t="s">
        <v>28</v>
      </c>
      <c r="C11" s="197"/>
      <c r="D11" s="197"/>
      <c r="E11" s="197"/>
      <c r="F11" s="197"/>
      <c r="G11" s="197"/>
      <c r="H11" s="198"/>
      <c r="I11" s="196" t="s">
        <v>29</v>
      </c>
      <c r="J11" s="197"/>
      <c r="K11" s="197"/>
      <c r="L11" s="197"/>
      <c r="M11" s="197"/>
      <c r="N11" s="197"/>
      <c r="O11" s="198"/>
      <c r="P11" s="89"/>
      <c r="R11" s="74" t="s">
        <v>48</v>
      </c>
      <c r="V11" s="2"/>
      <c r="AD11" s="2"/>
      <c r="AL11" s="2"/>
    </row>
    <row r="12" spans="1:38" ht="15" customHeight="1" x14ac:dyDescent="0.3">
      <c r="B12" s="70" t="s">
        <v>0</v>
      </c>
      <c r="C12" s="142" t="s">
        <v>51</v>
      </c>
      <c r="D12" s="142" t="s">
        <v>52</v>
      </c>
      <c r="E12" s="142" t="s">
        <v>53</v>
      </c>
      <c r="F12" s="142" t="s">
        <v>54</v>
      </c>
      <c r="G12" s="142" t="s">
        <v>55</v>
      </c>
      <c r="H12" s="34" t="s">
        <v>56</v>
      </c>
      <c r="I12" s="143" t="s">
        <v>0</v>
      </c>
      <c r="J12" s="142" t="s">
        <v>51</v>
      </c>
      <c r="K12" s="142" t="s">
        <v>52</v>
      </c>
      <c r="L12" s="142" t="s">
        <v>53</v>
      </c>
      <c r="M12" s="142" t="s">
        <v>54</v>
      </c>
      <c r="N12" s="142" t="s">
        <v>55</v>
      </c>
      <c r="O12" s="34" t="s">
        <v>56</v>
      </c>
      <c r="P12" s="89"/>
      <c r="R12" s="74" t="s">
        <v>62</v>
      </c>
      <c r="V12" s="2"/>
      <c r="AD12" s="2"/>
      <c r="AL12" s="2"/>
    </row>
    <row r="13" spans="1:38" ht="15" customHeight="1" x14ac:dyDescent="0.3">
      <c r="A13" s="24"/>
      <c r="B13" s="71" t="str">
        <f>IF(DAY(MarSun1)=1,"",IF(AND(YEAR(MarSun1+1)=CalendarYear,MONTH(MarSun1+1)=3),MarSun1+1,""))</f>
        <v/>
      </c>
      <c r="C13" s="133" t="str">
        <f>IF(DAY(MarSun1)=1,"",IF(AND(YEAR(MarSun1+2)=CalendarYear,MONTH(MarSun1+2)=3),MarSun1+2,""))</f>
        <v/>
      </c>
      <c r="D13" s="133">
        <f>IF(DAY(MarSun1)=1,"",IF(AND(YEAR(MarSun1+3)=CalendarYear,MONTH(MarSun1+3)=3),MarSun1+3,""))</f>
        <v>44621</v>
      </c>
      <c r="E13" s="133">
        <f>IF(DAY(MarSun1)=1,"",IF(AND(YEAR(MarSun1+4)=CalendarYear,MONTH(MarSun1+4)=3),MarSun1+4,""))</f>
        <v>44622</v>
      </c>
      <c r="F13" s="133">
        <f>IF(DAY(MarSun1)=1,"",IF(AND(YEAR(MarSun1+5)=CalendarYear,MONTH(MarSun1+5)=3),MarSun1+5,""))</f>
        <v>44623</v>
      </c>
      <c r="G13" s="133">
        <f>IF(DAY(MarSun1)=1,"",IF(AND(YEAR(MarSun1+6)=CalendarYear,MONTH(MarSun1+6)=3),MarSun1+6,""))</f>
        <v>44624</v>
      </c>
      <c r="H13" s="138">
        <f>IF(DAY(MarSun1)=1,IF(AND(YEAR(MarSun1)=CalendarYear,MONTH(MarSun1)=3),MarSun1,""),IF(AND(YEAR(MarSun1+7)=CalendarYear,MONTH(MarSun1+7)=3),MarSun1+7,""))</f>
        <v>44625</v>
      </c>
      <c r="I13" s="135" t="str">
        <f>IF(DAY(AprSun1)=1,"",IF(AND(YEAR(AprSun1+1)=CalendarYear,MONTH(AprSun1+1)=4),AprSun1+1,""))</f>
        <v/>
      </c>
      <c r="J13" s="133" t="str">
        <f>IF(DAY(AprSun1)=1,"",IF(AND(YEAR(AprSun1+2)=CalendarYear,MONTH(AprSun1+2)=4),AprSun1+2,""))</f>
        <v/>
      </c>
      <c r="K13" s="133" t="str">
        <f>IF(DAY(AprSun1)=1,"",IF(AND(YEAR(AprSun1+3)=CalendarYear,MONTH(AprSun1+3)=4),AprSun1+3,""))</f>
        <v/>
      </c>
      <c r="L13" s="133" t="str">
        <f>IF(DAY(AprSun1)=1,"",IF(AND(YEAR(AprSun1+4)=CalendarYear,MONTH(AprSun1+4)=4),AprSun1+4,""))</f>
        <v/>
      </c>
      <c r="M13" s="135" t="str">
        <f>IF(DAY(AprSun1)=1,"",IF(AND(YEAR(AprSun1+5)=CalendarYear,MONTH(AprSun1+5)=4),AprSun1+5,""))</f>
        <v/>
      </c>
      <c r="N13" s="139">
        <f>IF(DAY(AprSun1)=1,"",IF(AND(YEAR(AprSun1+6)=CalendarYear,MONTH(AprSun1+6)=4),AprSun1+6,""))</f>
        <v>44652</v>
      </c>
      <c r="O13" s="138">
        <f>IF(DAY(AprSun1)=1,IF(AND(YEAR(AprSun1)=CalendarYear,MONTH(AprSun1)=4),AprSun1,""),IF(AND(YEAR(AprSun1+7)=CalendarYear,MONTH(AprSun1+7)=4),AprSun1+7,""))</f>
        <v>44653</v>
      </c>
      <c r="P13" s="89"/>
      <c r="R13" s="74" t="s">
        <v>49</v>
      </c>
      <c r="V13" s="2"/>
      <c r="AD13" s="2"/>
      <c r="AL13" s="2"/>
    </row>
    <row r="14" spans="1:38" ht="15" customHeight="1" x14ac:dyDescent="0.2">
      <c r="B14" s="71">
        <f>IF(DAY(MarSun1)=1,IF(AND(YEAR(MarSun1+1)=CalendarYear,MONTH(MarSun1+1)=3),MarSun1+1,""),IF(AND(YEAR(MarSun1+8)=CalendarYear,MONTH(MarSun1+8)=3),MarSun1+8,""))</f>
        <v>44626</v>
      </c>
      <c r="C14" s="154">
        <f>IF(DAY(MarSun1)=1,IF(AND(YEAR(MarSun1+2)=CalendarYear,MONTH(MarSun1+2)=3),MarSun1+2,""),IF(AND(YEAR(MarSun1+9)=CalendarYear,MONTH(MarSun1+9)=3),MarSun1+9,""))</f>
        <v>44627</v>
      </c>
      <c r="D14" s="154">
        <f>IF(DAY(MarSun1)=1,IF(AND(YEAR(MarSun1+3)=CalendarYear,MONTH(MarSun1+3)=3),MarSun1+3,""),IF(AND(YEAR(MarSun1+10)=CalendarYear,MONTH(MarSun1+10)=3),MarSun1+10,""))</f>
        <v>44628</v>
      </c>
      <c r="E14" s="154">
        <f>IF(DAY(MarSun1)=1,IF(AND(YEAR(MarSun1+4)=CalendarYear,MONTH(MarSun1+4)=3),MarSun1+4,""),IF(AND(YEAR(MarSun1+11)=CalendarYear,MONTH(MarSun1+11)=3),MarSun1+11,""))</f>
        <v>44629</v>
      </c>
      <c r="F14" s="133">
        <f>IF(DAY(MarSun1)=1,IF(AND(YEAR(MarSun1+5)=CalendarYear,MONTH(MarSun1+5)=3),MarSun1+5,""),IF(AND(YEAR(MarSun1+12)=CalendarYear,MONTH(MarSun1+12)=3),MarSun1+12,""))</f>
        <v>44630</v>
      </c>
      <c r="G14" s="133">
        <f>IF(DAY(MarSun1)=1,IF(AND(YEAR(MarSun1+6)=CalendarYear,MONTH(MarSun1+6)=3),MarSun1+6,""),IF(AND(YEAR(MarSun1+13)=CalendarYear,MONTH(MarSun1+13)=3),MarSun1+13,""))</f>
        <v>44631</v>
      </c>
      <c r="H14" s="138">
        <f>IF(DAY(MarSun1)=1,IF(AND(YEAR(MarSun1+7)=CalendarYear,MONTH(MarSun1+7)=3),MarSun1+7,""),IF(AND(YEAR(MarSun1+14)=CalendarYear,MONTH(MarSun1+14)=3),MarSun1+14,""))</f>
        <v>44632</v>
      </c>
      <c r="I14" s="135">
        <f>IF(DAY(AprSun1)=1,IF(AND(YEAR(AprSun1+1)=CalendarYear,MONTH(AprSun1+1)=4),AprSun1+1,""),IF(AND(YEAR(AprSun1+8)=CalendarYear,MONTH(AprSun1+8)=4),AprSun1+8,""))</f>
        <v>44654</v>
      </c>
      <c r="J14" s="139">
        <f>IF(DAY(AprSun1)=1,IF(AND(YEAR(AprSun1+2)=CalendarYear,MONTH(AprSun1+2)=4),AprSun1+2,""),IF(AND(YEAR(AprSun1+9)=CalendarYear,MONTH(AprSun1+9)=4),AprSun1+9,""))</f>
        <v>44655</v>
      </c>
      <c r="K14" s="133">
        <f>IF(DAY(AprSun1)=1,IF(AND(YEAR(AprSun1+3)=CalendarYear,MONTH(AprSun1+3)=4),AprSun1+3,""),IF(AND(YEAR(AprSun1+10)=CalendarYear,MONTH(AprSun1+10)=4),AprSun1+10,""))</f>
        <v>44656</v>
      </c>
      <c r="L14" s="133">
        <f>IF(DAY(AprSun1)=1,IF(AND(YEAR(AprSun1+4)=CalendarYear,MONTH(AprSun1+4)=4),AprSun1+4,""),IF(AND(YEAR(AprSun1+11)=CalendarYear,MONTH(AprSun1+11)=4),AprSun1+11,""))</f>
        <v>44657</v>
      </c>
      <c r="M14" s="139">
        <f>IF(DAY(AprSun1)=1,IF(AND(YEAR(AprSun1+5)=CalendarYear,MONTH(AprSun1+5)=4),AprSun1+5,""),IF(AND(YEAR(AprSun1+12)=CalendarYear,MONTH(AprSun1+12)=4),AprSun1+12,""))</f>
        <v>44658</v>
      </c>
      <c r="N14" s="139">
        <f>IF(DAY(AprSun1)=1,IF(AND(YEAR(AprSun1+6)=CalendarYear,MONTH(AprSun1+6)=4),AprSun1+6,""),IF(AND(YEAR(AprSun1+13)=CalendarYear,MONTH(AprSun1+13)=4),AprSun1+13,""))</f>
        <v>44659</v>
      </c>
      <c r="O14" s="138">
        <f>IF(DAY(AprSun1)=1,IF(AND(YEAR(AprSun1+7)=CalendarYear,MONTH(AprSun1+7)=4),AprSun1+7,""),IF(AND(YEAR(AprSun1+14)=CalendarYear,MONTH(AprSun1+14)=4),AprSun1+14,""))</f>
        <v>44660</v>
      </c>
      <c r="P14" s="89"/>
      <c r="R14" s="78"/>
      <c r="S14" s="12"/>
      <c r="V14" s="2"/>
      <c r="AD14" s="2"/>
      <c r="AL14" s="2"/>
    </row>
    <row r="15" spans="1:38" ht="15" customHeight="1" x14ac:dyDescent="0.2">
      <c r="B15" s="71">
        <f>IF(DAY(MarSun1)=1,IF(AND(YEAR(MarSun1+8)=CalendarYear,MONTH(MarSun1+8)=3),MarSun1+8,""),IF(AND(YEAR(MarSun1+15)=CalendarYear,MONTH(MarSun1+15)=3),MarSun1+15,""))</f>
        <v>44633</v>
      </c>
      <c r="C15" s="133">
        <f>IF(DAY(MarSun1)=1,IF(AND(YEAR(MarSun1+9)=CalendarYear,MONTH(MarSun1+9)=3),MarSun1+9,""),IF(AND(YEAR(MarSun1+16)=CalendarYear,MONTH(MarSun1+16)=3),MarSun1+16,""))</f>
        <v>44634</v>
      </c>
      <c r="D15" s="133">
        <f>IF(DAY(MarSun1)=1,IF(AND(YEAR(MarSun1+10)=CalendarYear,MONTH(MarSun1+10)=3),MarSun1+10,""),IF(AND(YEAR(MarSun1+17)=CalendarYear,MONTH(MarSun1+17)=3),MarSun1+17,""))</f>
        <v>44635</v>
      </c>
      <c r="E15" s="133">
        <f>IF(DAY(MarSun1)=1,IF(AND(YEAR(MarSun1+11)=CalendarYear,MONTH(MarSun1+11)=3),MarSun1+11,""),IF(AND(YEAR(MarSun1+18)=CalendarYear,MONTH(MarSun1+18)=3),MarSun1+18,""))</f>
        <v>44636</v>
      </c>
      <c r="F15" s="133">
        <f>IF(DAY(MarSun1)=1,IF(AND(YEAR(MarSun1+12)=CalendarYear,MONTH(MarSun1+12)=3),MarSun1+12,""),IF(AND(YEAR(MarSun1+19)=CalendarYear,MONTH(MarSun1+19)=3),MarSun1+19,""))</f>
        <v>44637</v>
      </c>
      <c r="G15" s="154">
        <f>IF(DAY(MarSun1)=1,IF(AND(YEAR(MarSun1+13)=CalendarYear,MONTH(MarSun1+13)=3),MarSun1+13,""),IF(AND(YEAR(MarSun1+20)=CalendarYear,MONTH(MarSun1+20)=3),MarSun1+20,""))</f>
        <v>44638</v>
      </c>
      <c r="H15" s="164">
        <f>IF(DAY(MarSun1)=1,IF(AND(YEAR(MarSun1+14)=CalendarYear,MONTH(MarSun1+14)=3),MarSun1+14,""),IF(AND(YEAR(MarSun1+21)=CalendarYear,MONTH(MarSun1+21)=3),MarSun1+21,""))</f>
        <v>44639</v>
      </c>
      <c r="I15" s="135">
        <f>IF(DAY(AprSun1)=1,IF(AND(YEAR(AprSun1+8)=CalendarYear,MONTH(AprSun1+8)=4),AprSun1+8,""),IF(AND(YEAR(AprSun1+15)=CalendarYear,MONTH(AprSun1+15)=4),AprSun1+15,""))</f>
        <v>44661</v>
      </c>
      <c r="J15" s="155">
        <f>IF(DAY(AprSun1)=1,IF(AND(YEAR(AprSun1+9)=CalendarYear,MONTH(AprSun1+9)=4),AprSun1+9,""),IF(AND(YEAR(AprSun1+16)=CalendarYear,MONTH(AprSun1+16)=4),AprSun1+16,""))</f>
        <v>44662</v>
      </c>
      <c r="K15" s="154">
        <f>IF(DAY(AprSun1)=1,IF(AND(YEAR(AprSun1+10)=CalendarYear,MONTH(AprSun1+10)=4),AprSun1+10,""),IF(AND(YEAR(AprSun1+17)=CalendarYear,MONTH(AprSun1+17)=4),AprSun1+17,""))</f>
        <v>44663</v>
      </c>
      <c r="L15" s="154">
        <f>IF(DAY(AprSun1)=1,IF(AND(YEAR(AprSun1+11)=CalendarYear,MONTH(AprSun1+11)=4),AprSun1+11,""),IF(AND(YEAR(AprSun1+18)=CalendarYear,MONTH(AprSun1+18)=4),AprSun1+18,""))</f>
        <v>44664</v>
      </c>
      <c r="M15" s="135">
        <f>IF(DAY(AprSun1)=1,IF(AND(YEAR(AprSun1+12)=CalendarYear,MONTH(AprSun1+12)=4),AprSun1+12,""),IF(AND(YEAR(AprSun1+19)=CalendarYear,MONTH(AprSun1+19)=4),AprSun1+19,""))</f>
        <v>44665</v>
      </c>
      <c r="N15" s="135">
        <f>IF(DAY(AprSun1)=1,IF(AND(YEAR(AprSun1+13)=CalendarYear,MONTH(AprSun1+13)=4),AprSun1+13,""),IF(AND(YEAR(AprSun1+20)=CalendarYear,MONTH(AprSun1+20)=4),AprSun1+20,""))</f>
        <v>44666</v>
      </c>
      <c r="O15" s="138">
        <f>IF(DAY(AprSun1)=1,IF(AND(YEAR(AprSun1+14)=CalendarYear,MONTH(AprSun1+14)=4),AprSun1+14,""),IF(AND(YEAR(AprSun1+21)=CalendarYear,MONTH(AprSun1+21)=4),AprSun1+21,""))</f>
        <v>44667</v>
      </c>
      <c r="P15" s="89"/>
      <c r="R15" s="1"/>
      <c r="S15" s="10"/>
      <c r="V15" s="2"/>
      <c r="AD15" s="2"/>
      <c r="AL15" s="2"/>
    </row>
    <row r="16" spans="1:38" ht="15" customHeight="1" x14ac:dyDescent="0.2">
      <c r="B16" s="71">
        <f>IF(DAY(MarSun1)=1,IF(AND(YEAR(MarSun1+15)=CalendarYear,MONTH(MarSun1+15)=3),MarSun1+15,""),IF(AND(YEAR(MarSun1+22)=CalendarYear,MONTH(MarSun1+22)=3),MarSun1+22,""))</f>
        <v>44640</v>
      </c>
      <c r="C16" s="133">
        <f>IF(DAY(MarSun1)=1,IF(AND(YEAR(MarSun1+16)=CalendarYear,MONTH(MarSun1+16)=3),MarSun1+16,""),IF(AND(YEAR(MarSun1+23)=CalendarYear,MONTH(MarSun1+23)=3),MarSun1+23,""))</f>
        <v>44641</v>
      </c>
      <c r="D16" s="133">
        <f>IF(DAY(MarSun1)=1,IF(AND(YEAR(MarSun1+17)=CalendarYear,MONTH(MarSun1+17)=3),MarSun1+17,""),IF(AND(YEAR(MarSun1+24)=CalendarYear,MONTH(MarSun1+24)=3),MarSun1+24,""))</f>
        <v>44642</v>
      </c>
      <c r="E16" s="133">
        <f>IF(DAY(MarSun1)=1,IF(AND(YEAR(MarSun1+18)=CalendarYear,MONTH(MarSun1+18)=3),MarSun1+18,""),IF(AND(YEAR(MarSun1+25)=CalendarYear,MONTH(MarSun1+25)=3),MarSun1+25,""))</f>
        <v>44643</v>
      </c>
      <c r="F16" s="133">
        <f>IF(DAY(MarSun1)=1,IF(AND(YEAR(MarSun1+19)=CalendarYear,MONTH(MarSun1+19)=3),MarSun1+19,""),IF(AND(YEAR(MarSun1+26)=CalendarYear,MONTH(MarSun1+26)=3),MarSun1+26,""))</f>
        <v>44644</v>
      </c>
      <c r="G16" s="133">
        <f>IF(DAY(MarSun1)=1,IF(AND(YEAR(MarSun1+20)=CalendarYear,MONTH(MarSun1+20)=3),MarSun1+20,""),IF(AND(YEAR(MarSun1+27)=CalendarYear,MONTH(MarSun1+27)=3),MarSun1+27,""))</f>
        <v>44645</v>
      </c>
      <c r="H16" s="138">
        <f>IF(DAY(MarSun1)=1,IF(AND(YEAR(MarSun1+21)=CalendarYear,MONTH(MarSun1+21)=3),MarSun1+21,""),IF(AND(YEAR(MarSun1+28)=CalendarYear,MONTH(MarSun1+28)=3),MarSun1+28,""))</f>
        <v>44646</v>
      </c>
      <c r="I16" s="135">
        <f>IF(DAY(AprSun1)=1,IF(AND(YEAR(AprSun1+15)=CalendarYear,MONTH(AprSun1+15)=4),AprSun1+15,""),IF(AND(YEAR(AprSun1+22)=CalendarYear,MONTH(AprSun1+22)=4),AprSun1+22,""))</f>
        <v>44668</v>
      </c>
      <c r="J16" s="133">
        <f>IF(DAY(AprSun1)=1,IF(AND(YEAR(AprSun1+16)=CalendarYear,MONTH(AprSun1+16)=4),AprSun1+16,""),IF(AND(YEAR(AprSun1+23)=CalendarYear,MONTH(AprSun1+23)=4),AprSun1+23,""))</f>
        <v>44669</v>
      </c>
      <c r="K16" s="133">
        <f>IF(DAY(AprSun1)=1,IF(AND(YEAR(AprSun1+17)=CalendarYear,MONTH(AprSun1+17)=4),AprSun1+17,""),IF(AND(YEAR(AprSun1+24)=CalendarYear,MONTH(AprSun1+24)=4),AprSun1+24,""))</f>
        <v>44670</v>
      </c>
      <c r="L16" s="133">
        <f>IF(DAY(AprSun1)=1,IF(AND(YEAR(AprSun1+18)=CalendarYear,MONTH(AprSun1+18)=4),AprSun1+18,""),IF(AND(YEAR(AprSun1+25)=CalendarYear,MONTH(AprSun1+25)=4),AprSun1+25,""))</f>
        <v>44671</v>
      </c>
      <c r="M16" s="135">
        <f>IF(DAY(AprSun1)=1,IF(AND(YEAR(AprSun1+19)=CalendarYear,MONTH(AprSun1+19)=4),AprSun1+19,""),IF(AND(YEAR(AprSun1+26)=CalendarYear,MONTH(AprSun1+26)=4),AprSun1+26,""))</f>
        <v>44672</v>
      </c>
      <c r="N16" s="133">
        <f>IF(DAY(AprSun1)=1,IF(AND(YEAR(AprSun1+20)=CalendarYear,MONTH(AprSun1+20)=4),AprSun1+20,""),IF(AND(YEAR(AprSun1+27)=CalendarYear,MONTH(AprSun1+27)=4),AprSun1+27,""))</f>
        <v>44673</v>
      </c>
      <c r="O16" s="138">
        <f>IF(DAY(AprSun1)=1,IF(AND(YEAR(AprSun1+21)=CalendarYear,MONTH(AprSun1+21)=4),AprSun1+21,""),IF(AND(YEAR(AprSun1+28)=CalendarYear,MONTH(AprSun1+28)=4),AprSun1+28,""))</f>
        <v>44674</v>
      </c>
      <c r="P16" s="89"/>
      <c r="R16" s="1"/>
      <c r="S16" s="11"/>
      <c r="V16" s="2"/>
      <c r="AD16" s="2"/>
      <c r="AL16" s="2"/>
    </row>
    <row r="17" spans="1:38" ht="15" customHeight="1" x14ac:dyDescent="0.2">
      <c r="B17" s="71">
        <f>IF(DAY(MarSun1)=1,IF(AND(YEAR(MarSun1+22)=CalendarYear,MONTH(MarSun1+22)=3),MarSun1+22,""),IF(AND(YEAR(MarSun1+29)=CalendarYear,MONTH(MarSun1+29)=3),MarSun1+29,""))</f>
        <v>44647</v>
      </c>
      <c r="C17" s="154">
        <f>IF(DAY(MarSun1)=1,IF(AND(YEAR(MarSun1+23)=CalendarYear,MONTH(MarSun1+23)=3),MarSun1+23,""),IF(AND(YEAR(MarSun1+30)=CalendarYear,MONTH(MarSun1+30)=3),MarSun1+30,""))</f>
        <v>44648</v>
      </c>
      <c r="D17" s="154">
        <f>IF(DAY(MarSun1)=1,IF(AND(YEAR(MarSun1+24)=CalendarYear,MONTH(MarSun1+24)=3),MarSun1+24,""),IF(AND(YEAR(MarSun1+31)=CalendarYear,MONTH(MarSun1+31)=3),MarSun1+31,""))</f>
        <v>44649</v>
      </c>
      <c r="E17" s="154">
        <f>IF(DAY(MarSun1)=1,IF(AND(YEAR(MarSun1+25)=CalendarYear,MONTH(MarSun1+25)=3),MarSun1+25,""),IF(AND(YEAR(MarSun1+32)=CalendarYear,MONTH(MarSun1+32)=3),MarSun1+32,""))</f>
        <v>44650</v>
      </c>
      <c r="F17" s="133">
        <f>IF(DAY(MarSun1)=1,IF(AND(YEAR(MarSun1+26)=CalendarYear,MONTH(MarSun1+26)=3),MarSun1+26,""),IF(AND(YEAR(MarSun1+33)=CalendarYear,MONTH(MarSun1+33)=3),MarSun1+33,""))</f>
        <v>44651</v>
      </c>
      <c r="G17" s="133" t="str">
        <f>IF(DAY(MarSun1)=1,IF(AND(YEAR(MarSun1+27)=CalendarYear,MONTH(MarSun1+27)=3),MarSun1+27,""),IF(AND(YEAR(MarSun1+34)=CalendarYear,MONTH(MarSun1+34)=3),MarSun1+34,""))</f>
        <v/>
      </c>
      <c r="H17" s="138" t="str">
        <f>IF(DAY(MarSun1)=1,IF(AND(YEAR(MarSun1+28)=CalendarYear,MONTH(MarSun1+28)=3),MarSun1+28,""),IF(AND(YEAR(MarSun1+35)=CalendarYear,MONTH(MarSun1+35)=3),MarSun1+35,""))</f>
        <v/>
      </c>
      <c r="I17" s="135">
        <f>IF(DAY(AprSun1)=1,IF(AND(YEAR(AprSun1+22)=CalendarYear,MONTH(AprSun1+22)=4),AprSun1+22,""),IF(AND(YEAR(AprSun1+29)=CalendarYear,MONTH(AprSun1+29)=4),AprSun1+29,""))</f>
        <v>44675</v>
      </c>
      <c r="J17" s="154">
        <f>IF(DAY(AprSun1)=1,IF(AND(YEAR(AprSun1+23)=CalendarYear,MONTH(AprSun1+23)=4),AprSun1+23,""),IF(AND(YEAR(AprSun1+30)=CalendarYear,MONTH(AprSun1+30)=4),AprSun1+30,""))</f>
        <v>44676</v>
      </c>
      <c r="K17" s="154">
        <f>IF(DAY(AprSun1)=1,IF(AND(YEAR(AprSun1+24)=CalendarYear,MONTH(AprSun1+24)=4),AprSun1+24,""),IF(AND(YEAR(AprSun1+31)=CalendarYear,MONTH(AprSun1+31)=4),AprSun1+31,""))</f>
        <v>44677</v>
      </c>
      <c r="L17" s="154">
        <f>IF(DAY(AprSun1)=1,IF(AND(YEAR(AprSun1+25)=CalendarYear,MONTH(AprSun1+25)=4),AprSun1+25,""),IF(AND(YEAR(AprSun1+32)=CalendarYear,MONTH(AprSun1+32)=4),AprSun1+32,""))</f>
        <v>44678</v>
      </c>
      <c r="M17" s="133">
        <f>IF(DAY(AprSun1)=1,IF(AND(YEAR(AprSun1+26)=CalendarYear,MONTH(AprSun1+26)=4),AprSun1+26,""),IF(AND(YEAR(AprSun1+33)=CalendarYear,MONTH(AprSun1+33)=4),AprSun1+33,""))</f>
        <v>44679</v>
      </c>
      <c r="N17" s="133">
        <f>IF(DAY(AprSun1)=1,IF(AND(YEAR(AprSun1+27)=CalendarYear,MONTH(AprSun1+27)=4),AprSun1+27,""),IF(AND(YEAR(AprSun1+34)=CalendarYear,MONTH(AprSun1+34)=4),AprSun1+34,""))</f>
        <v>44680</v>
      </c>
      <c r="O17" s="138">
        <f>IF(DAY(AprSun1)=1,IF(AND(YEAR(AprSun1+28)=CalendarYear,MONTH(AprSun1+28)=4),AprSun1+28,""),IF(AND(YEAR(AprSun1+35)=CalendarYear,MONTH(AprSun1+35)=4),AprSun1+35,""))</f>
        <v>44681</v>
      </c>
      <c r="P17" s="89"/>
      <c r="R17" s="77"/>
      <c r="V17" s="2"/>
      <c r="AD17" s="2"/>
      <c r="AL17" s="2"/>
    </row>
    <row r="18" spans="1:38" ht="15" customHeight="1" x14ac:dyDescent="0.3">
      <c r="A18" s="24" t="s">
        <v>10</v>
      </c>
      <c r="B18" s="140" t="str">
        <f>IF(DAY(MarSun1)=1,IF(AND(YEAR(MarSun1+29)=CalendarYear,MONTH(MarSun1+29)=3),MarSun1+29,""),IF(AND(YEAR(MarSun1+36)=CalendarYear,MONTH(MarSun1+36)=3),MarSun1+36,""))</f>
        <v/>
      </c>
      <c r="C18" s="134" t="str">
        <f>IF(DAY(MarSun1)=1,IF(AND(YEAR(MarSun1+30)=CalendarYear,MONTH(MarSun1+30)=3),MarSun1+30,""),IF(AND(YEAR(MarSun1+37)=CalendarYear,MONTH(MarSun1+37)=3),MarSun1+37,""))</f>
        <v/>
      </c>
      <c r="D18" s="134" t="str">
        <f>IF(DAY(MarSun1)=1,IF(AND(YEAR(MarSun1+31)=CalendarYear,MONTH(MarSun1+31)=3),MarSun1+31,""),IF(AND(YEAR(MarSun1+38)=CalendarYear,MONTH(MarSun1+38)=3),MarSun1+38,""))</f>
        <v/>
      </c>
      <c r="E18" s="134" t="str">
        <f>IF(DAY(MarSun1)=1,IF(AND(YEAR(MarSun1+32)=CalendarYear,MONTH(MarSun1+32)=3),MarSun1+32,""),IF(AND(YEAR(MarSun1+39)=CalendarYear,MONTH(MarSun1+39)=3),MarSun1+39,""))</f>
        <v/>
      </c>
      <c r="F18" s="134" t="str">
        <f>IF(DAY(MarSun1)=1,IF(AND(YEAR(MarSun1+33)=CalendarYear,MONTH(MarSun1+33)=3),MarSun1+33,""),IF(AND(YEAR(MarSun1+40)=CalendarYear,MONTH(MarSun1+40)=3),MarSun1+40,""))</f>
        <v/>
      </c>
      <c r="G18" s="134" t="str">
        <f>IF(DAY(MarSun1)=1,IF(AND(YEAR(MarSun1+34)=CalendarYear,MONTH(MarSun1+34)=3),MarSun1+34,""),IF(AND(YEAR(MarSun1+41)=CalendarYear,MONTH(MarSun1+41)=3),MarSun1+41,""))</f>
        <v/>
      </c>
      <c r="H18" s="141" t="str">
        <f>IF(DAY(MarSun1)=1,IF(AND(YEAR(MarSun1+35)=CalendarYear,MONTH(MarSun1+35)=3),MarSun1+35,""),IF(AND(YEAR(MarSun1+42)=CalendarYear,MONTH(MarSun1+42)=3),MarSun1+42,""))</f>
        <v/>
      </c>
      <c r="I18" s="134" t="str">
        <f>IF(DAY(AprSun1)=1,IF(AND(YEAR(AprSun1+29)=CalendarYear,MONTH(AprSun1+29)=4),AprSun1+29,""),IF(AND(YEAR(AprSun1+36)=CalendarYear,MONTH(AprSun1+36)=4),AprSun1+36,""))</f>
        <v/>
      </c>
      <c r="J18" s="134" t="str">
        <f>IF(DAY(AprSun1)=1,IF(AND(YEAR(AprSun1+30)=CalendarYear,MONTH(AprSun1+30)=4),AprSun1+30,""),IF(AND(YEAR(AprSun1+37)=CalendarYear,MONTH(AprSun1+37)=4),AprSun1+37,""))</f>
        <v/>
      </c>
      <c r="K18" s="134" t="str">
        <f>IF(DAY(AprSun1)=1,IF(AND(YEAR(AprSun1+31)=CalendarYear,MONTH(AprSun1+31)=4),AprSun1+31,""),IF(AND(YEAR(AprSun1+38)=CalendarYear,MONTH(AprSun1+38)=4),AprSun1+38,""))</f>
        <v/>
      </c>
      <c r="L18" s="134" t="str">
        <f>IF(DAY(AprSun1)=1,IF(AND(YEAR(AprSun1+32)=CalendarYear,MONTH(AprSun1+32)=4),AprSun1+32,""),IF(AND(YEAR(AprSun1+39)=CalendarYear,MONTH(AprSun1+39)=4),AprSun1+39,""))</f>
        <v/>
      </c>
      <c r="M18" s="134" t="str">
        <f>IF(DAY(AprSun1)=1,IF(AND(YEAR(AprSun1+33)=CalendarYear,MONTH(AprSun1+33)=4),AprSun1+33,""),IF(AND(YEAR(AprSun1+40)=CalendarYear,MONTH(AprSun1+40)=4),AprSun1+40,""))</f>
        <v/>
      </c>
      <c r="N18" s="134" t="str">
        <f>IF(DAY(AprSun1)=1,IF(AND(YEAR(AprSun1+34)=CalendarYear,MONTH(AprSun1+34)=4),AprSun1+34,""),IF(AND(YEAR(AprSun1+41)=CalendarYear,MONTH(AprSun1+41)=4),AprSun1+41,""))</f>
        <v/>
      </c>
      <c r="O18" s="141" t="str">
        <f>IF(DAY(AprSun1)=1,IF(AND(YEAR(AprSun1+35)=CalendarYear,MONTH(AprSun1+35)=4),AprSun1+35,""),IF(AND(YEAR(AprSun1+42)=CalendarYear,MONTH(AprSun1+42)=4),AprSun1+42,""))</f>
        <v/>
      </c>
      <c r="P18" s="91"/>
      <c r="Q18" s="3"/>
      <c r="R18" s="75" t="s">
        <v>57</v>
      </c>
      <c r="T18" s="3"/>
      <c r="U18" s="3"/>
      <c r="V18" s="2"/>
      <c r="W18" s="3"/>
      <c r="X18" s="3"/>
      <c r="Y18" s="3"/>
      <c r="Z18" s="3"/>
      <c r="AA18" s="3"/>
      <c r="AB18" s="3"/>
      <c r="AC18" s="3"/>
      <c r="AD18" s="2"/>
      <c r="AE18" s="3"/>
      <c r="AF18" s="3"/>
      <c r="AG18" s="3"/>
      <c r="AH18" s="3"/>
      <c r="AI18" s="3"/>
      <c r="AJ18" s="3"/>
      <c r="AK18" s="3"/>
      <c r="AL18" s="2"/>
    </row>
    <row r="19" spans="1:38" ht="15" customHeight="1" x14ac:dyDescent="0.3">
      <c r="A19" s="24" t="s">
        <v>19</v>
      </c>
      <c r="B19" s="183" t="s">
        <v>30</v>
      </c>
      <c r="C19" s="170"/>
      <c r="D19" s="170"/>
      <c r="E19" s="170"/>
      <c r="F19" s="170"/>
      <c r="G19" s="170"/>
      <c r="H19" s="171"/>
      <c r="I19" s="183" t="s">
        <v>31</v>
      </c>
      <c r="J19" s="170"/>
      <c r="K19" s="170"/>
      <c r="L19" s="170"/>
      <c r="M19" s="170"/>
      <c r="N19" s="170"/>
      <c r="O19" s="171"/>
      <c r="P19" s="89"/>
      <c r="R19" s="75" t="s">
        <v>66</v>
      </c>
      <c r="V19" s="2"/>
      <c r="AD19" s="2"/>
      <c r="AL19" s="2"/>
    </row>
    <row r="20" spans="1:38" ht="15" customHeight="1" x14ac:dyDescent="0.3">
      <c r="A20" s="24"/>
      <c r="B20" s="70" t="s">
        <v>0</v>
      </c>
      <c r="C20" s="142" t="s">
        <v>51</v>
      </c>
      <c r="D20" s="142" t="s">
        <v>52</v>
      </c>
      <c r="E20" s="142" t="s">
        <v>53</v>
      </c>
      <c r="F20" s="142" t="s">
        <v>54</v>
      </c>
      <c r="G20" s="142" t="s">
        <v>55</v>
      </c>
      <c r="H20" s="34" t="s">
        <v>56</v>
      </c>
      <c r="I20" s="143" t="s">
        <v>0</v>
      </c>
      <c r="J20" s="142" t="s">
        <v>51</v>
      </c>
      <c r="K20" s="142" t="s">
        <v>52</v>
      </c>
      <c r="L20" s="142" t="s">
        <v>53</v>
      </c>
      <c r="M20" s="142" t="s">
        <v>54</v>
      </c>
      <c r="N20" s="142" t="s">
        <v>55</v>
      </c>
      <c r="O20" s="34" t="s">
        <v>56</v>
      </c>
      <c r="P20" s="89"/>
      <c r="R20" s="75" t="s">
        <v>64</v>
      </c>
      <c r="V20" s="2"/>
      <c r="AD20" s="2"/>
      <c r="AL20" s="2"/>
    </row>
    <row r="21" spans="1:38" ht="15" customHeight="1" x14ac:dyDescent="0.3">
      <c r="B21" s="71">
        <f>IF(DAY(MaySun1)=1,"",IF(AND(YEAR(MaySun1+1)=CalendarYear,MONTH(MaySun1+1)=5),MaySun1+1,""))</f>
        <v>44682</v>
      </c>
      <c r="C21" s="133">
        <f>IF(DAY(MaySun1)=1,"",IF(AND(YEAR(MaySun1+2)=CalendarYear,MONTH(MaySun1+2)=5),MaySun1+2,""))</f>
        <v>44683</v>
      </c>
      <c r="D21" s="133">
        <f>IF(DAY(MaySun1)=1,"",IF(AND(YEAR(MaySun1+3)=CalendarYear,MONTH(MaySun1+3)=5),MaySun1+3,""))</f>
        <v>44684</v>
      </c>
      <c r="E21" s="133">
        <f>IF(DAY(MaySun1)=1,"",IF(AND(YEAR(MaySun1+4)=CalendarYear,MONTH(MaySun1+4)=5),MaySun1+4,""))</f>
        <v>44685</v>
      </c>
      <c r="F21" s="133">
        <f>IF(DAY(MaySun1)=1,"",IF(AND(YEAR(MaySun1+5)=CalendarYear,MONTH(MaySun1+5)=5),MaySun1+5,""))</f>
        <v>44686</v>
      </c>
      <c r="G21" s="139">
        <f>IF(DAY(MaySun1)=1,"",IF(AND(YEAR(MaySun1+6)=CalendarYear,MONTH(MaySun1+6)=5),MaySun1+6,""))</f>
        <v>44687</v>
      </c>
      <c r="H21" s="138">
        <f>IF(DAY(MaySun1)=1,IF(AND(YEAR(MaySun1)=CalendarYear,MONTH(MaySun1)=5),MaySun1,""),IF(AND(YEAR(MaySun1+7)=CalendarYear,MONTH(MaySun1+7)=5),MaySun1+7,""))</f>
        <v>44688</v>
      </c>
      <c r="I21" s="135" t="str">
        <f>IF(DAY(JunSun1)=1,"",IF(AND(YEAR(JunSun1+1)=CalendarYear,MONTH(JunSun1+1)=6),JunSun1+1,""))</f>
        <v/>
      </c>
      <c r="J21" s="135" t="str">
        <f>IF(DAY(JunSun1)=1,"",IF(AND(YEAR(JunSun1+2)=CalendarYear,MONTH(JunSun1+2)=6),JunSun1+2,""))</f>
        <v/>
      </c>
      <c r="K21" s="133" t="str">
        <f>IF(DAY(JunSun1)=1,"",IF(AND(YEAR(JunSun1+3)=CalendarYear,MONTH(JunSun1+3)=6),JunSun1+3,""))</f>
        <v/>
      </c>
      <c r="L21" s="133">
        <f>IF(DAY(JunSun1)=1,"",IF(AND(YEAR(JunSun1+4)=CalendarYear,MONTH(JunSun1+4)=6),JunSun1+4,""))</f>
        <v>44713</v>
      </c>
      <c r="M21" s="133">
        <f>IF(DAY(JunSun1)=1,"",IF(AND(YEAR(JunSun1+5)=CalendarYear,MONTH(JunSun1+5)=6),JunSun1+5,""))</f>
        <v>44714</v>
      </c>
      <c r="N21" s="133">
        <f>IF(DAY(JunSun1)=1,"",IF(AND(YEAR(JunSun1+6)=CalendarYear,MONTH(JunSun1+6)=6),JunSun1+6,""))</f>
        <v>44715</v>
      </c>
      <c r="O21" s="138">
        <f>IF(DAY(JunSun1)=1,IF(AND(YEAR(JunSun1)=CalendarYear,MONTH(JunSun1)=6),JunSun1,""),IF(AND(YEAR(JunSun1+7)=CalendarYear,MONTH(JunSun1+7)=6),JunSun1+7,""))</f>
        <v>44716</v>
      </c>
      <c r="P21" s="89"/>
      <c r="R21" s="75" t="s">
        <v>60</v>
      </c>
      <c r="V21" s="2"/>
      <c r="AD21" s="2"/>
      <c r="AL21" s="2"/>
    </row>
    <row r="22" spans="1:38" ht="15" customHeight="1" x14ac:dyDescent="0.3">
      <c r="B22" s="71">
        <f>IF(DAY(MaySun1)=1,IF(AND(YEAR(MaySun1+1)=CalendarYear,MONTH(MaySun1+1)=5),MaySun1+1,""),IF(AND(YEAR(MaySun1+8)=CalendarYear,MONTH(MaySun1+8)=5),MaySun1+8,""))</f>
        <v>44689</v>
      </c>
      <c r="C22" s="154">
        <f>IF(DAY(MaySun1)=1,IF(AND(YEAR(MaySun1+2)=CalendarYear,MONTH(MaySun1+2)=5),MaySun1+2,""),IF(AND(YEAR(MaySun1+9)=CalendarYear,MONTH(MaySun1+9)=5),MaySun1+9,""))</f>
        <v>44690</v>
      </c>
      <c r="D22" s="154">
        <f>IF(DAY(MaySun1)=1,IF(AND(YEAR(MaySun1+3)=CalendarYear,MONTH(MaySun1+3)=5),MaySun1+3,""),IF(AND(YEAR(MaySun1+10)=CalendarYear,MONTH(MaySun1+10)=5),MaySun1+10,""))</f>
        <v>44691</v>
      </c>
      <c r="E22" s="154">
        <f>IF(DAY(MaySun1)=1,IF(AND(YEAR(MaySun1+4)=CalendarYear,MONTH(MaySun1+4)=5),MaySun1+4,""),IF(AND(YEAR(MaySun1+11)=CalendarYear,MONTH(MaySun1+11)=5),MaySun1+11,""))</f>
        <v>44692</v>
      </c>
      <c r="F22" s="133">
        <f>IF(DAY(MaySun1)=1,IF(AND(YEAR(MaySun1+5)=CalendarYear,MONTH(MaySun1+5)=5),MaySun1+5,""),IF(AND(YEAR(MaySun1+12)=CalendarYear,MONTH(MaySun1+12)=5),MaySun1+12,""))</f>
        <v>44693</v>
      </c>
      <c r="G22" s="133">
        <f>IF(DAY(MaySun1)=1,IF(AND(YEAR(MaySun1+6)=CalendarYear,MONTH(MaySun1+6)=5),MaySun1+6,""),IF(AND(YEAR(MaySun1+13)=CalendarYear,MONTH(MaySun1+13)=5),MaySun1+13,""))</f>
        <v>44694</v>
      </c>
      <c r="H22" s="138">
        <f>IF(DAY(MaySun1)=1,IF(AND(YEAR(MaySun1+7)=CalendarYear,MONTH(MaySun1+7)=5),MaySun1+7,""),IF(AND(YEAR(MaySun1+14)=CalendarYear,MONTH(MaySun1+14)=5),MaySun1+14,""))</f>
        <v>44695</v>
      </c>
      <c r="I22" s="135">
        <f>IF(DAY(JunSun1)=1,IF(AND(YEAR(JunSun1+1)=CalendarYear,MONTH(JunSun1+1)=6),JunSun1+1,""),IF(AND(YEAR(JunSun1+8)=CalendarYear,MONTH(JunSun1+8)=6),JunSun1+8,""))</f>
        <v>44717</v>
      </c>
      <c r="J22" s="154">
        <f>IF(DAY(JunSun1)=1,IF(AND(YEAR(JunSun1+2)=CalendarYear,MONTH(JunSun1+2)=6),JunSun1+2,""),IF(AND(YEAR(JunSun1+9)=CalendarYear,MONTH(JunSun1+9)=6),JunSun1+9,""))</f>
        <v>44718</v>
      </c>
      <c r="K22" s="154">
        <f>IF(DAY(JunSun1)=1,IF(AND(YEAR(JunSun1+3)=CalendarYear,MONTH(JunSun1+3)=6),JunSun1+3,""),IF(AND(YEAR(JunSun1+10)=CalendarYear,MONTH(JunSun1+10)=6),JunSun1+10,""))</f>
        <v>44719</v>
      </c>
      <c r="L22" s="154">
        <f>IF(DAY(JunSun1)=1,IF(AND(YEAR(JunSun1+4)=CalendarYear,MONTH(JunSun1+4)=6),JunSun1+4,""),IF(AND(YEAR(JunSun1+11)=CalendarYear,MONTH(JunSun1+11)=6),JunSun1+11,""))</f>
        <v>44720</v>
      </c>
      <c r="M22" s="133">
        <f>IF(DAY(JunSun1)=1,IF(AND(YEAR(JunSun1+5)=CalendarYear,MONTH(JunSun1+5)=6),JunSun1+5,""),IF(AND(YEAR(JunSun1+12)=CalendarYear,MONTH(JunSun1+12)=6),JunSun1+12,""))</f>
        <v>44721</v>
      </c>
      <c r="N22" s="133">
        <f>IF(DAY(JunSun1)=1,IF(AND(YEAR(JunSun1+6)=CalendarYear,MONTH(JunSun1+6)=6),JunSun1+6,""),IF(AND(YEAR(JunSun1+13)=CalendarYear,MONTH(JunSun1+13)=6),JunSun1+13,""))</f>
        <v>44722</v>
      </c>
      <c r="O22" s="138">
        <f>IF(DAY(JunSun1)=1,IF(AND(YEAR(JunSun1+7)=CalendarYear,MONTH(JunSun1+7)=6),JunSun1+7,""),IF(AND(YEAR(JunSun1+14)=CalendarYear,MONTH(JunSun1+14)=6),JunSun1+14,""))</f>
        <v>44723</v>
      </c>
      <c r="P22" s="89"/>
      <c r="R22" s="76" t="s">
        <v>65</v>
      </c>
      <c r="V22" s="2"/>
      <c r="AD22" s="2"/>
      <c r="AL22" s="2"/>
    </row>
    <row r="23" spans="1:38" ht="15" customHeight="1" x14ac:dyDescent="0.2">
      <c r="B23" s="71">
        <f>IF(DAY(MaySun1)=1,IF(AND(YEAR(MaySun1+8)=CalendarYear,MONTH(MaySun1+8)=5),MaySun1+8,""),IF(AND(YEAR(MaySun1+15)=CalendarYear,MONTH(MaySun1+15)=5),MaySun1+15,""))</f>
        <v>44696</v>
      </c>
      <c r="C23" s="133">
        <f>IF(DAY(MaySun1)=1,IF(AND(YEAR(MaySun1+9)=CalendarYear,MONTH(MaySun1+9)=5),MaySun1+9,""),IF(AND(YEAR(MaySun1+16)=CalendarYear,MONTH(MaySun1+16)=5),MaySun1+16,""))</f>
        <v>44697</v>
      </c>
      <c r="D23" s="133">
        <f>IF(DAY(MaySun1)=1,IF(AND(YEAR(MaySun1+10)=CalendarYear,MONTH(MaySun1+10)=5),MaySun1+10,""),IF(AND(YEAR(MaySun1+17)=CalendarYear,MONTH(MaySun1+17)=5),MaySun1+17,""))</f>
        <v>44698</v>
      </c>
      <c r="E23" s="133">
        <f>IF(DAY(MaySun1)=1,IF(AND(YEAR(MaySun1+11)=CalendarYear,MONTH(MaySun1+11)=5),MaySun1+11,""),IF(AND(YEAR(MaySun1+18)=CalendarYear,MONTH(MaySun1+18)=5),MaySun1+18,""))</f>
        <v>44699</v>
      </c>
      <c r="F23" s="139">
        <f>IF(DAY(MaySun1)=1,IF(AND(YEAR(MaySun1+12)=CalendarYear,MONTH(MaySun1+12)=5),MaySun1+12,""),IF(AND(YEAR(MaySun1+19)=CalendarYear,MONTH(MaySun1+19)=5),MaySun1+19,""))</f>
        <v>44700</v>
      </c>
      <c r="G23" s="133">
        <f>IF(DAY(MaySun1)=1,IF(AND(YEAR(MaySun1+13)=CalendarYear,MONTH(MaySun1+13)=5),MaySun1+13,""),IF(AND(YEAR(MaySun1+20)=CalendarYear,MONTH(MaySun1+20)=5),MaySun1+20,""))</f>
        <v>44701</v>
      </c>
      <c r="H23" s="138">
        <f>IF(DAY(MaySun1)=1,IF(AND(YEAR(MaySun1+14)=CalendarYear,MONTH(MaySun1+14)=5),MaySun1+14,""),IF(AND(YEAR(MaySun1+21)=CalendarYear,MONTH(MaySun1+21)=5),MaySun1+21,""))</f>
        <v>44702</v>
      </c>
      <c r="I23" s="135">
        <f>IF(DAY(JunSun1)=1,IF(AND(YEAR(JunSun1+8)=CalendarYear,MONTH(JunSun1+8)=6),JunSun1+8,""),IF(AND(YEAR(JunSun1+15)=CalendarYear,MONTH(JunSun1+15)=6),JunSun1+15,""))</f>
        <v>44724</v>
      </c>
      <c r="J23" s="133">
        <f>IF(DAY(JunSun1)=1,IF(AND(YEAR(JunSun1+9)=CalendarYear,MONTH(JunSun1+9)=6),JunSun1+9,""),IF(AND(YEAR(JunSun1+16)=CalendarYear,MONTH(JunSun1+16)=6),JunSun1+16,""))</f>
        <v>44725</v>
      </c>
      <c r="K23" s="133">
        <f>IF(DAY(JunSun1)=1,IF(AND(YEAR(JunSun1+10)=CalendarYear,MONTH(JunSun1+10)=6),JunSun1+10,""),IF(AND(YEAR(JunSun1+17)=CalendarYear,MONTH(JunSun1+17)=6),JunSun1+17,""))</f>
        <v>44726</v>
      </c>
      <c r="L23" s="139">
        <f>IF(DAY(JunSun1)=1,IF(AND(YEAR(JunSun1+11)=CalendarYear,MONTH(JunSun1+11)=6),JunSun1+11,""),IF(AND(YEAR(JunSun1+18)=CalendarYear,MONTH(JunSun1+18)=6),JunSun1+18,""))</f>
        <v>44727</v>
      </c>
      <c r="M23" s="139">
        <f>IF(DAY(JunSun1)=1,IF(AND(YEAR(JunSun1+12)=CalendarYear,MONTH(JunSun1+12)=6),JunSun1+12,""),IF(AND(YEAR(JunSun1+19)=CalendarYear,MONTH(JunSun1+19)=6),JunSun1+19,""))</f>
        <v>44728</v>
      </c>
      <c r="N23" s="135">
        <f>IF(DAY(JunSun1)=1,IF(AND(YEAR(JunSun1+13)=CalendarYear,MONTH(JunSun1+13)=6),JunSun1+13,""),IF(AND(YEAR(JunSun1+20)=CalendarYear,MONTH(JunSun1+20)=6),JunSun1+20,""))</f>
        <v>44729</v>
      </c>
      <c r="O23" s="138">
        <f>IF(DAY(JunSun1)=1,IF(AND(YEAR(JunSun1+14)=CalendarYear,MONTH(JunSun1+14)=6),JunSun1+14,""),IF(AND(YEAR(JunSun1+21)=CalendarYear,MONTH(JunSun1+21)=6),JunSun1+21,""))</f>
        <v>44730</v>
      </c>
      <c r="P23" s="89"/>
      <c r="R23" s="77"/>
      <c r="V23" s="2"/>
      <c r="AD23" s="2"/>
      <c r="AL23" s="2"/>
    </row>
    <row r="24" spans="1:38" ht="15" customHeight="1" x14ac:dyDescent="0.2">
      <c r="B24" s="71">
        <f>IF(DAY(MaySun1)=1,IF(AND(YEAR(MaySun1+15)=CalendarYear,MONTH(MaySun1+15)=5),MaySun1+15,""),IF(AND(YEAR(MaySun1+22)=CalendarYear,MONTH(MaySun1+22)=5),MaySun1+22,""))</f>
        <v>44703</v>
      </c>
      <c r="C24" s="154">
        <f>IF(DAY(MaySun1)=1,IF(AND(YEAR(MaySun1+16)=CalendarYear,MONTH(MaySun1+16)=5),MaySun1+16,""),IF(AND(YEAR(MaySun1+23)=CalendarYear,MONTH(MaySun1+23)=5),MaySun1+23,""))</f>
        <v>44704</v>
      </c>
      <c r="D24" s="154">
        <f>IF(DAY(MaySun1)=1,IF(AND(YEAR(MaySun1+17)=CalendarYear,MONTH(MaySun1+17)=5),MaySun1+17,""),IF(AND(YEAR(MaySun1+24)=CalendarYear,MONTH(MaySun1+24)=5),MaySun1+24,""))</f>
        <v>44705</v>
      </c>
      <c r="E24" s="154">
        <f>IF(DAY(MaySun1)=1,IF(AND(YEAR(MaySun1+18)=CalendarYear,MONTH(MaySun1+18)=5),MaySun1+18,""),IF(AND(YEAR(MaySun1+25)=CalendarYear,MONTH(MaySun1+25)=5),MaySun1+25,""))</f>
        <v>44706</v>
      </c>
      <c r="F24" s="135">
        <f>IF(DAY(MaySun1)=1,IF(AND(YEAR(MaySun1+19)=CalendarYear,MONTH(MaySun1+19)=5),MaySun1+19,""),IF(AND(YEAR(MaySun1+26)=CalendarYear,MONTH(MaySun1+26)=5),MaySun1+26,""))</f>
        <v>44707</v>
      </c>
      <c r="G24" s="133">
        <f>IF(DAY(MaySun1)=1,IF(AND(YEAR(MaySun1+20)=CalendarYear,MONTH(MaySun1+20)=5),MaySun1+20,""),IF(AND(YEAR(MaySun1+27)=CalendarYear,MONTH(MaySun1+27)=5),MaySun1+27,""))</f>
        <v>44708</v>
      </c>
      <c r="H24" s="138">
        <f>IF(DAY(MaySun1)=1,IF(AND(YEAR(MaySun1+21)=CalendarYear,MONTH(MaySun1+21)=5),MaySun1+21,""),IF(AND(YEAR(MaySun1+28)=CalendarYear,MONTH(MaySun1+28)=5),MaySun1+28,""))</f>
        <v>44709</v>
      </c>
      <c r="I24" s="135">
        <f>IF(DAY(JunSun1)=1,IF(AND(YEAR(JunSun1+15)=CalendarYear,MONTH(JunSun1+15)=6),JunSun1+15,""),IF(AND(YEAR(JunSun1+22)=CalendarYear,MONTH(JunSun1+22)=6),JunSun1+22,""))</f>
        <v>44731</v>
      </c>
      <c r="J24" s="154">
        <f>IF(DAY(JunSun1)=1,IF(AND(YEAR(JunSun1+16)=CalendarYear,MONTH(JunSun1+16)=6),JunSun1+16,""),IF(AND(YEAR(JunSun1+23)=CalendarYear,MONTH(JunSun1+23)=6),JunSun1+23,""))</f>
        <v>44732</v>
      </c>
      <c r="K24" s="154">
        <f>IF(DAY(JunSun1)=1,IF(AND(YEAR(JunSun1+17)=CalendarYear,MONTH(JunSun1+17)=6),JunSun1+17,""),IF(AND(YEAR(JunSun1+24)=CalendarYear,MONTH(JunSun1+24)=6),JunSun1+24,""))</f>
        <v>44733</v>
      </c>
      <c r="L24" s="154">
        <f>IF(DAY(JunSun1)=1,IF(AND(YEAR(JunSun1+18)=CalendarYear,MONTH(JunSun1+18)=6),JunSun1+18,""),IF(AND(YEAR(JunSun1+25)=CalendarYear,MONTH(JunSun1+25)=6),JunSun1+25,""))</f>
        <v>44734</v>
      </c>
      <c r="M24" s="133">
        <f>IF(DAY(JunSun1)=1,IF(AND(YEAR(JunSun1+19)=CalendarYear,MONTH(JunSun1+19)=6),JunSun1+19,""),IF(AND(YEAR(JunSun1+26)=CalendarYear,MONTH(JunSun1+26)=6),JunSun1+26,""))</f>
        <v>44735</v>
      </c>
      <c r="N24" s="133">
        <f>IF(DAY(JunSun1)=1,IF(AND(YEAR(JunSun1+20)=CalendarYear,MONTH(JunSun1+20)=6),JunSun1+20,""),IF(AND(YEAR(JunSun1+27)=CalendarYear,MONTH(JunSun1+27)=6),JunSun1+27,""))</f>
        <v>44736</v>
      </c>
      <c r="O24" s="138">
        <f>IF(DAY(JunSun1)=1,IF(AND(YEAR(JunSun1+21)=CalendarYear,MONTH(JunSun1+21)=6),JunSun1+21,""),IF(AND(YEAR(JunSun1+28)=CalendarYear,MONTH(JunSun1+28)=6),JunSun1+28,""))</f>
        <v>44737</v>
      </c>
      <c r="P24" s="89"/>
      <c r="R24" s="1"/>
      <c r="V24" s="2"/>
      <c r="AD24" s="2"/>
      <c r="AL24" s="2"/>
    </row>
    <row r="25" spans="1:38" ht="15" customHeight="1" x14ac:dyDescent="0.2">
      <c r="B25" s="71">
        <f>IF(DAY(MaySun1)=1,IF(AND(YEAR(MaySun1+22)=CalendarYear,MONTH(MaySun1+22)=5),MaySun1+22,""),IF(AND(YEAR(MaySun1+29)=CalendarYear,MONTH(MaySun1+29)=5),MaySun1+29,""))</f>
        <v>44710</v>
      </c>
      <c r="C25" s="133">
        <f>IF(DAY(MaySun1)=1,IF(AND(YEAR(MaySun1+23)=CalendarYear,MONTH(MaySun1+23)=5),MaySun1+23,""),IF(AND(YEAR(MaySun1+30)=CalendarYear,MONTH(MaySun1+30)=5),MaySun1+30,""))</f>
        <v>44711</v>
      </c>
      <c r="D25" s="133">
        <f>IF(DAY(MaySun1)=1,IF(AND(YEAR(MaySun1+24)=CalendarYear,MONTH(MaySun1+24)=5),MaySun1+24,""),IF(AND(YEAR(MaySun1+31)=CalendarYear,MONTH(MaySun1+31)=5),MaySun1+31,""))</f>
        <v>44712</v>
      </c>
      <c r="E25" s="133" t="str">
        <f>IF(DAY(MaySun1)=1,IF(AND(YEAR(MaySun1+25)=CalendarYear,MONTH(MaySun1+25)=5),MaySun1+25,""),IF(AND(YEAR(MaySun1+32)=CalendarYear,MONTH(MaySun1+32)=5),MaySun1+32,""))</f>
        <v/>
      </c>
      <c r="F25" s="133" t="str">
        <f>IF(DAY(MaySun1)=1,IF(AND(YEAR(MaySun1+26)=CalendarYear,MONTH(MaySun1+26)=5),MaySun1+26,""),IF(AND(YEAR(MaySun1+33)=CalendarYear,MONTH(MaySun1+33)=5),MaySun1+33,""))</f>
        <v/>
      </c>
      <c r="G25" s="133" t="str">
        <f>IF(DAY(MaySun1)=1,IF(AND(YEAR(MaySun1+27)=CalendarYear,MONTH(MaySun1+27)=5),MaySun1+27,""),IF(AND(YEAR(MaySun1+34)=CalendarYear,MONTH(MaySun1+34)=5),MaySun1+34,""))</f>
        <v/>
      </c>
      <c r="H25" s="138" t="str">
        <f>IF(DAY(MaySun1)=1,IF(AND(YEAR(MaySun1+28)=CalendarYear,MONTH(MaySun1+28)=5),MaySun1+28,""),IF(AND(YEAR(MaySun1+35)=CalendarYear,MONTH(MaySun1+35)=5),MaySun1+35,""))</f>
        <v/>
      </c>
      <c r="I25" s="135">
        <f>IF(DAY(JunSun1)=1,IF(AND(YEAR(JunSun1+22)=CalendarYear,MONTH(JunSun1+22)=6),JunSun1+22,""),IF(AND(YEAR(JunSun1+29)=CalendarYear,MONTH(JunSun1+29)=6),JunSun1+29,""))</f>
        <v>44738</v>
      </c>
      <c r="J25" s="133">
        <f>IF(DAY(JunSun1)=1,IF(AND(YEAR(JunSun1+23)=CalendarYear,MONTH(JunSun1+23)=6),JunSun1+23,""),IF(AND(YEAR(JunSun1+30)=CalendarYear,MONTH(JunSun1+30)=6),JunSun1+30,""))</f>
        <v>44739</v>
      </c>
      <c r="K25" s="133">
        <f>IF(DAY(JunSun1)=1,IF(AND(YEAR(JunSun1+24)=CalendarYear,MONTH(JunSun1+24)=6),JunSun1+24,""),IF(AND(YEAR(JunSun1+31)=CalendarYear,MONTH(JunSun1+31)=6),JunSun1+31,""))</f>
        <v>44740</v>
      </c>
      <c r="L25" s="133">
        <f>IF(DAY(JunSun1)=1,IF(AND(YEAR(JunSun1+25)=CalendarYear,MONTH(JunSun1+25)=6),JunSun1+25,""),IF(AND(YEAR(JunSun1+32)=CalendarYear,MONTH(JunSun1+32)=6),JunSun1+32,""))</f>
        <v>44741</v>
      </c>
      <c r="M25" s="133">
        <f>IF(DAY(JunSun1)=1,IF(AND(YEAR(JunSun1+26)=CalendarYear,MONTH(JunSun1+26)=6),JunSun1+26,""),IF(AND(YEAR(JunSun1+33)=CalendarYear,MONTH(JunSun1+33)=6),JunSun1+33,""))</f>
        <v>44742</v>
      </c>
      <c r="N25" s="133" t="str">
        <f>IF(DAY(JunSun1)=1,IF(AND(YEAR(JunSun1+27)=CalendarYear,MONTH(JunSun1+27)=6),JunSun1+27,""),IF(AND(YEAR(JunSun1+34)=CalendarYear,MONTH(JunSun1+34)=6),JunSun1+34,""))</f>
        <v/>
      </c>
      <c r="O25" s="138" t="str">
        <f>IF(DAY(JunSun1)=1,IF(AND(YEAR(JunSun1+28)=CalendarYear,MONTH(JunSun1+28)=6),JunSun1+28,""),IF(AND(YEAR(JunSun1+35)=CalendarYear,MONTH(JunSun1+35)=6),JunSun1+35,""))</f>
        <v/>
      </c>
      <c r="P25" s="89"/>
      <c r="S25" s="12"/>
      <c r="V25" s="2"/>
      <c r="AD25" s="2"/>
      <c r="AL25" s="2"/>
    </row>
    <row r="26" spans="1:38" ht="15" customHeight="1" x14ac:dyDescent="0.2">
      <c r="A26" s="24" t="s">
        <v>11</v>
      </c>
      <c r="B26" s="72" t="str">
        <f>IF(DAY(MaySun1)=1,IF(AND(YEAR(MaySun1+29)=CalendarYear,MONTH(MaySun1+29)=5),MaySun1+29,""),IF(AND(YEAR(MaySun1+36)=CalendarYear,MONTH(MaySun1+36)=5),MaySun1+36,""))</f>
        <v/>
      </c>
      <c r="C26" s="134" t="str">
        <f>IF(DAY(MaySun1)=1,IF(AND(YEAR(MaySun1+30)=CalendarYear,MONTH(MaySun1+30)=5),MaySun1+30,""),IF(AND(YEAR(MaySun1+37)=CalendarYear,MONTH(MaySun1+37)=5),MaySun1+37,""))</f>
        <v/>
      </c>
      <c r="D26" s="134" t="str">
        <f>IF(DAY(MaySun1)=1,IF(AND(YEAR(MaySun1+31)=CalendarYear,MONTH(MaySun1+31)=5),MaySun1+31,""),IF(AND(YEAR(MaySun1+38)=CalendarYear,MONTH(MaySun1+38)=5),MaySun1+38,""))</f>
        <v/>
      </c>
      <c r="E26" s="134" t="str">
        <f>IF(DAY(MaySun1)=1,IF(AND(YEAR(MaySun1+32)=CalendarYear,MONTH(MaySun1+32)=5),MaySun1+32,""),IF(AND(YEAR(MaySun1+39)=CalendarYear,MONTH(MaySun1+39)=5),MaySun1+39,""))</f>
        <v/>
      </c>
      <c r="F26" s="134" t="str">
        <f>IF(DAY(MaySun1)=1,IF(AND(YEAR(MaySun1+33)=CalendarYear,MONTH(MaySun1+33)=5),MaySun1+33,""),IF(AND(YEAR(MaySun1+40)=CalendarYear,MONTH(MaySun1+40)=5),MaySun1+40,""))</f>
        <v/>
      </c>
      <c r="G26" s="134" t="str">
        <f>IF(DAY(MaySun1)=1,IF(AND(YEAR(MaySun1+34)=CalendarYear,MONTH(MaySun1+34)=5),MaySun1+34,""),IF(AND(YEAR(MaySun1+41)=CalendarYear,MONTH(MaySun1+41)=5),MaySun1+41,""))</f>
        <v/>
      </c>
      <c r="H26" s="141" t="str">
        <f>IF(DAY(MaySun1)=1,IF(AND(YEAR(MaySun1+35)=CalendarYear,MONTH(MaySun1+35)=5),MaySun1+35,""),IF(AND(YEAR(MaySun1+42)=CalendarYear,MONTH(MaySun1+42)=5),MaySun1+42,""))</f>
        <v/>
      </c>
      <c r="I26" s="134" t="str">
        <f>IF(DAY(JunSun1)=1,IF(AND(YEAR(JunSun1+29)=CalendarYear,MONTH(JunSun1+29)=6),JunSun1+29,""),IF(AND(YEAR(JunSun1+36)=CalendarYear,MONTH(JunSun1+36)=6),JunSun1+36,""))</f>
        <v/>
      </c>
      <c r="J26" s="134" t="str">
        <f>IF(DAY(JunSun1)=1,IF(AND(YEAR(JunSun1+30)=CalendarYear,MONTH(JunSun1+30)=6),JunSun1+30,""),IF(AND(YEAR(JunSun1+37)=CalendarYear,MONTH(JunSun1+37)=6),JunSun1+37,""))</f>
        <v/>
      </c>
      <c r="K26" s="134" t="str">
        <f>IF(DAY(JunSun1)=1,IF(AND(YEAR(JunSun1+31)=CalendarYear,MONTH(JunSun1+31)=6),JunSun1+31,""),IF(AND(YEAR(JunSun1+38)=CalendarYear,MONTH(JunSun1+38)=6),JunSun1+38,""))</f>
        <v/>
      </c>
      <c r="L26" s="134" t="str">
        <f>IF(DAY(JunSun1)=1,IF(AND(YEAR(JunSun1+32)=CalendarYear,MONTH(JunSun1+32)=6),JunSun1+32,""),IF(AND(YEAR(JunSun1+39)=CalendarYear,MONTH(JunSun1+39)=6),JunSun1+39,""))</f>
        <v/>
      </c>
      <c r="M26" s="134" t="str">
        <f>IF(DAY(JunSun1)=1,IF(AND(YEAR(JunSun1+33)=CalendarYear,MONTH(JunSun1+33)=6),JunSun1+33,""),IF(AND(YEAR(JunSun1+40)=CalendarYear,MONTH(JunSun1+40)=6),JunSun1+40,""))</f>
        <v/>
      </c>
      <c r="N26" s="134" t="str">
        <f>IF(DAY(JunSun1)=1,IF(AND(YEAR(JunSun1+34)=CalendarYear,MONTH(JunSun1+34)=6),JunSun1+34,""),IF(AND(YEAR(JunSun1+41)=CalendarYear,MONTH(JunSun1+41)=6),JunSun1+41,""))</f>
        <v/>
      </c>
      <c r="O26" s="141" t="str">
        <f>IF(DAY(JunSun1)=1,IF(AND(YEAR(JunSun1+35)=CalendarYear,MONTH(JunSun1+35)=6),JunSun1+35,""),IF(AND(YEAR(JunSun1+42)=CalendarYear,MONTH(JunSun1+42)=6),JunSun1+42,""))</f>
        <v/>
      </c>
      <c r="P26" s="90"/>
      <c r="Q26" s="2"/>
      <c r="T26" s="2"/>
      <c r="U26" s="2"/>
      <c r="V26" s="2"/>
      <c r="AD26" s="2"/>
      <c r="AL26" s="2"/>
    </row>
    <row r="27" spans="1:38" ht="15" customHeight="1" x14ac:dyDescent="0.2">
      <c r="A27" s="24" t="s">
        <v>20</v>
      </c>
      <c r="B27" s="183" t="s">
        <v>32</v>
      </c>
      <c r="C27" s="170"/>
      <c r="D27" s="170"/>
      <c r="E27" s="170"/>
      <c r="F27" s="170"/>
      <c r="G27" s="170"/>
      <c r="H27" s="171"/>
      <c r="I27" s="183" t="s">
        <v>33</v>
      </c>
      <c r="J27" s="170"/>
      <c r="K27" s="170"/>
      <c r="L27" s="170"/>
      <c r="M27" s="170"/>
      <c r="N27" s="170"/>
      <c r="O27" s="171"/>
      <c r="P27" s="89"/>
    </row>
    <row r="28" spans="1:38" ht="15" customHeight="1" x14ac:dyDescent="0.2">
      <c r="A28" s="24"/>
      <c r="B28" s="70" t="s">
        <v>0</v>
      </c>
      <c r="C28" s="142" t="s">
        <v>51</v>
      </c>
      <c r="D28" s="142" t="s">
        <v>52</v>
      </c>
      <c r="E28" s="142" t="s">
        <v>53</v>
      </c>
      <c r="F28" s="142" t="s">
        <v>54</v>
      </c>
      <c r="G28" s="142" t="s">
        <v>55</v>
      </c>
      <c r="H28" s="34" t="s">
        <v>56</v>
      </c>
      <c r="I28" s="143" t="s">
        <v>0</v>
      </c>
      <c r="J28" s="142" t="s">
        <v>51</v>
      </c>
      <c r="K28" s="142" t="s">
        <v>52</v>
      </c>
      <c r="L28" s="142" t="s">
        <v>53</v>
      </c>
      <c r="M28" s="142" t="s">
        <v>54</v>
      </c>
      <c r="N28" s="142" t="s">
        <v>55</v>
      </c>
      <c r="O28" s="34" t="s">
        <v>56</v>
      </c>
      <c r="P28" s="89"/>
    </row>
    <row r="29" spans="1:38" ht="15" customHeight="1" x14ac:dyDescent="0.2">
      <c r="A29" s="24"/>
      <c r="B29" s="71" t="str">
        <f>IF(DAY(JulSun1)=1,"",IF(AND(YEAR(JulSun1+1)=CalendarYear,MONTH(JulSun1+1)=7),JulSun1+1,""))</f>
        <v/>
      </c>
      <c r="C29" s="133" t="str">
        <f>IF(DAY(JulSun1)=1,"",IF(AND(YEAR(JulSun1+2)=CalendarYear,MONTH(JulSun1+2)=7),JulSun1+2,""))</f>
        <v/>
      </c>
      <c r="D29" s="133" t="str">
        <f>IF(DAY(JulSun1)=1,"",IF(AND(YEAR(JulSun1+3)=CalendarYear,MONTH(JulSun1+3)=7),JulSun1+3,""))</f>
        <v/>
      </c>
      <c r="E29" s="133" t="str">
        <f>IF(DAY(JulSun1)=1,"",IF(AND(YEAR(JulSun1+4)=CalendarYear,MONTH(JulSun1+4)=7),JulSun1+4,""))</f>
        <v/>
      </c>
      <c r="F29" s="133" t="str">
        <f>IF(DAY(JulSun1)=1,"",IF(AND(YEAR(JulSun1+5)=CalendarYear,MONTH(JulSun1+5)=7),JulSun1+5,""))</f>
        <v/>
      </c>
      <c r="G29" s="133">
        <f>IF(DAY(JulSun1)=1,"",IF(AND(YEAR(JulSun1+6)=CalendarYear,MONTH(JulSun1+6)=7),JulSun1+6,""))</f>
        <v>44743</v>
      </c>
      <c r="H29" s="138">
        <f>IF(DAY(JulSun1)=1,IF(AND(YEAR(JulSun1)=CalendarYear,MONTH(JulSun1)=7),JulSun1,""),IF(AND(YEAR(JulSun1+7)=CalendarYear,MONTH(JulSun1+7)=7),JulSun1+7,""))</f>
        <v>44744</v>
      </c>
      <c r="I29" s="135" t="str">
        <f>IF(DAY(AugSun1)=1,"",IF(AND(YEAR(AugSun1+1)=CalendarYear,MONTH(AugSun1+1)=8),AugSun1+1,""))</f>
        <v/>
      </c>
      <c r="J29" s="135">
        <f>IF(DAY(AugSun1)=1,"",IF(AND(YEAR(AugSun1+2)=CalendarYear,MONTH(AugSun1+2)=8),AugSun1+2,""))</f>
        <v>44774</v>
      </c>
      <c r="K29" s="154">
        <f>IF(DAY(AugSun1)=1,"",IF(AND(YEAR(AugSun1+3)=CalendarYear,MONTH(AugSun1+3)=8),AugSun1+3,""))</f>
        <v>44775</v>
      </c>
      <c r="L29" s="154">
        <f>IF(DAY(AugSun1)=1,"",IF(AND(YEAR(AugSun1+4)=CalendarYear,MONTH(AugSun1+4)=8),AugSun1+4,""))</f>
        <v>44776</v>
      </c>
      <c r="M29" s="133">
        <f>IF(DAY(AugSun1)=1,"",IF(AND(YEAR(AugSun1+5)=CalendarYear,MONTH(AugSun1+5)=8),AugSun1+5,""))</f>
        <v>44777</v>
      </c>
      <c r="N29" s="133">
        <f>IF(DAY(AugSun1)=1,"",IF(AND(YEAR(AugSun1+6)=CalendarYear,MONTH(AugSun1+6)=8),AugSun1+6,""))</f>
        <v>44778</v>
      </c>
      <c r="O29" s="138">
        <f>IF(DAY(AugSun1)=1,IF(AND(YEAR(AugSun1)=CalendarYear,MONTH(AugSun1)=8),AugSun1,""),IF(AND(YEAR(AugSun1+7)=CalendarYear,MONTH(AugSun1+7)=8),AugSun1+7,""))</f>
        <v>44779</v>
      </c>
      <c r="P29" s="89"/>
    </row>
    <row r="30" spans="1:38" ht="15" customHeight="1" x14ac:dyDescent="0.2">
      <c r="B30" s="71">
        <f>IF(DAY(JulSun1)=1,IF(AND(YEAR(JulSun1+1)=CalendarYear,MONTH(JulSun1+1)=7),JulSun1+1,""),IF(AND(YEAR(JulSun1+8)=CalendarYear,MONTH(JulSun1+8)=7),JulSun1+8,""))</f>
        <v>44745</v>
      </c>
      <c r="C30" s="154">
        <f>IF(DAY(JulSun1)=1,IF(AND(YEAR(JulSun1+2)=CalendarYear,MONTH(JulSun1+2)=7),JulSun1+2,""),IF(AND(YEAR(JulSun1+9)=CalendarYear,MONTH(JulSun1+9)=7),JulSun1+9,""))</f>
        <v>44746</v>
      </c>
      <c r="D30" s="154">
        <f>IF(DAY(JulSun1)=1,IF(AND(YEAR(JulSun1+3)=CalendarYear,MONTH(JulSun1+3)=7),JulSun1+3,""),IF(AND(YEAR(JulSun1+10)=CalendarYear,MONTH(JulSun1+10)=7),JulSun1+10,""))</f>
        <v>44747</v>
      </c>
      <c r="E30" s="154">
        <f>IF(DAY(JulSun1)=1,IF(AND(YEAR(JulSun1+4)=CalendarYear,MONTH(JulSun1+4)=7),JulSun1+4,""),IF(AND(YEAR(JulSun1+11)=CalendarYear,MONTH(JulSun1+11)=7),JulSun1+11,""))</f>
        <v>44748</v>
      </c>
      <c r="F30" s="133">
        <f>IF(DAY(JulSun1)=1,IF(AND(YEAR(JulSun1+5)=CalendarYear,MONTH(JulSun1+5)=7),JulSun1+5,""),IF(AND(YEAR(JulSun1+12)=CalendarYear,MONTH(JulSun1+12)=7),JulSun1+12,""))</f>
        <v>44749</v>
      </c>
      <c r="G30" s="133">
        <f>IF(DAY(JulSun1)=1,IF(AND(YEAR(JulSun1+6)=CalendarYear,MONTH(JulSun1+6)=7),JulSun1+6,""),IF(AND(YEAR(JulSun1+13)=CalendarYear,MONTH(JulSun1+13)=7),JulSun1+13,""))</f>
        <v>44750</v>
      </c>
      <c r="H30" s="138">
        <f>IF(DAY(JulSun1)=1,IF(AND(YEAR(JulSun1+7)=CalendarYear,MONTH(JulSun1+7)=7),JulSun1+7,""),IF(AND(YEAR(JulSun1+14)=CalendarYear,MONTH(JulSun1+14)=7),JulSun1+14,""))</f>
        <v>44751</v>
      </c>
      <c r="I30" s="135">
        <f>IF(DAY(AugSun1)=1,IF(AND(YEAR(AugSun1+1)=CalendarYear,MONTH(AugSun1+1)=8),AugSun1+1,""),IF(AND(YEAR(AugSun1+8)=CalendarYear,MONTH(AugSun1+8)=8),AugSun1+8,""))</f>
        <v>44780</v>
      </c>
      <c r="J30" s="139">
        <f>IF(DAY(AugSun1)=1,IF(AND(YEAR(AugSun1+2)=CalendarYear,MONTH(AugSun1+2)=8),AugSun1+2,""),IF(AND(YEAR(AugSun1+9)=CalendarYear,MONTH(AugSun1+9)=8),AugSun1+9,""))</f>
        <v>44781</v>
      </c>
      <c r="K30" s="133">
        <f>IF(DAY(AugSun1)=1,IF(AND(YEAR(AugSun1+3)=CalendarYear,MONTH(AugSun1+3)=8),AugSun1+3,""),IF(AND(YEAR(AugSun1+10)=CalendarYear,MONTH(AugSun1+10)=8),AugSun1+10,""))</f>
        <v>44782</v>
      </c>
      <c r="L30" s="133">
        <f>IF(DAY(AugSun1)=1,IF(AND(YEAR(AugSun1+4)=CalendarYear,MONTH(AugSun1+4)=8),AugSun1+4,""),IF(AND(YEAR(AugSun1+11)=CalendarYear,MONTH(AugSun1+11)=8),AugSun1+11,""))</f>
        <v>44783</v>
      </c>
      <c r="M30" s="133">
        <f>IF(DAY(AugSun1)=1,IF(AND(YEAR(AugSun1+5)=CalendarYear,MONTH(AugSun1+5)=8),AugSun1+5,""),IF(AND(YEAR(AugSun1+12)=CalendarYear,MONTH(AugSun1+12)=8),AugSun1+12,""))</f>
        <v>44784</v>
      </c>
      <c r="N30" s="133">
        <f>IF(DAY(AugSun1)=1,IF(AND(YEAR(AugSun1+6)=CalendarYear,MONTH(AugSun1+6)=8),AugSun1+6,""),IF(AND(YEAR(AugSun1+13)=CalendarYear,MONTH(AugSun1+13)=8),AugSun1+13,""))</f>
        <v>44785</v>
      </c>
      <c r="O30" s="138">
        <f>IF(DAY(AugSun1)=1,IF(AND(YEAR(AugSun1+7)=CalendarYear,MONTH(AugSun1+7)=8),AugSun1+7,""),IF(AND(YEAR(AugSun1+14)=CalendarYear,MONTH(AugSun1+14)=8),AugSun1+14,""))</f>
        <v>44786</v>
      </c>
      <c r="P30" s="89"/>
    </row>
    <row r="31" spans="1:38" ht="15" customHeight="1" x14ac:dyDescent="0.2">
      <c r="B31" s="71">
        <f>IF(DAY(JulSun1)=1,IF(AND(YEAR(JulSun1+8)=CalendarYear,MONTH(JulSun1+8)=7),JulSun1+8,""),IF(AND(YEAR(JulSun1+15)=CalendarYear,MONTH(JulSun1+15)=7),JulSun1+15,""))</f>
        <v>44752</v>
      </c>
      <c r="C31" s="133">
        <f>IF(DAY(JulSun1)=1,IF(AND(YEAR(JulSun1+9)=CalendarYear,MONTH(JulSun1+9)=7),JulSun1+9,""),IF(AND(YEAR(JulSun1+16)=CalendarYear,MONTH(JulSun1+16)=7),JulSun1+16,""))</f>
        <v>44753</v>
      </c>
      <c r="D31" s="133">
        <f>IF(DAY(JulSun1)=1,IF(AND(YEAR(JulSun1+10)=CalendarYear,MONTH(JulSun1+10)=7),JulSun1+10,""),IF(AND(YEAR(JulSun1+17)=CalendarYear,MONTH(JulSun1+17)=7),JulSun1+17,""))</f>
        <v>44754</v>
      </c>
      <c r="E31" s="133">
        <f>IF(DAY(JulSun1)=1,IF(AND(YEAR(JulSun1+11)=CalendarYear,MONTH(JulSun1+11)=7),JulSun1+11,""),IF(AND(YEAR(JulSun1+18)=CalendarYear,MONTH(JulSun1+18)=7),JulSun1+18,""))</f>
        <v>44755</v>
      </c>
      <c r="F31" s="133">
        <f>IF(DAY(JulSun1)=1,IF(AND(YEAR(JulSun1+12)=CalendarYear,MONTH(JulSun1+12)=7),JulSun1+12,""),IF(AND(YEAR(JulSun1+19)=CalendarYear,MONTH(JulSun1+19)=7),JulSun1+19,""))</f>
        <v>44756</v>
      </c>
      <c r="G31" s="133">
        <f>IF(DAY(JulSun1)=1,IF(AND(YEAR(JulSun1+13)=CalendarYear,MONTH(JulSun1+13)=7),JulSun1+13,""),IF(AND(YEAR(JulSun1+20)=CalendarYear,MONTH(JulSun1+20)=7),JulSun1+20,""))</f>
        <v>44757</v>
      </c>
      <c r="H31" s="138">
        <f>IF(DAY(JulSun1)=1,IF(AND(YEAR(JulSun1+14)=CalendarYear,MONTH(JulSun1+14)=7),JulSun1+14,""),IF(AND(YEAR(JulSun1+21)=CalendarYear,MONTH(JulSun1+21)=7),JulSun1+21,""))</f>
        <v>44758</v>
      </c>
      <c r="I31" s="135">
        <f>IF(DAY(AugSun1)=1,IF(AND(YEAR(AugSun1+8)=CalendarYear,MONTH(AugSun1+8)=8),AugSun1+8,""),IF(AND(YEAR(AugSun1+15)=CalendarYear,MONTH(AugSun1+15)=8),AugSun1+15,""))</f>
        <v>44787</v>
      </c>
      <c r="J31" s="154">
        <f>IF(DAY(AugSun1)=1,IF(AND(YEAR(AugSun1+9)=CalendarYear,MONTH(AugSun1+9)=8),AugSun1+9,""),IF(AND(YEAR(AugSun1+16)=CalendarYear,MONTH(AugSun1+16)=8),AugSun1+16,""))</f>
        <v>44788</v>
      </c>
      <c r="K31" s="154">
        <f>IF(DAY(AugSun1)=1,IF(AND(YEAR(AugSun1+10)=CalendarYear,MONTH(AugSun1+10)=8),AugSun1+10,""),IF(AND(YEAR(AugSun1+17)=CalendarYear,MONTH(AugSun1+17)=8),AugSun1+17,""))</f>
        <v>44789</v>
      </c>
      <c r="L31" s="154">
        <f>IF(DAY(AugSun1)=1,IF(AND(YEAR(AugSun1+11)=CalendarYear,MONTH(AugSun1+11)=8),AugSun1+11,""),IF(AND(YEAR(AugSun1+18)=CalendarYear,MONTH(AugSun1+18)=8),AugSun1+18,""))</f>
        <v>44790</v>
      </c>
      <c r="M31" s="133">
        <f>IF(DAY(AugSun1)=1,IF(AND(YEAR(AugSun1+12)=CalendarYear,MONTH(AugSun1+12)=8),AugSun1+12,""),IF(AND(YEAR(AugSun1+19)=CalendarYear,MONTH(AugSun1+19)=8),AugSun1+19,""))</f>
        <v>44791</v>
      </c>
      <c r="N31" s="133">
        <f>IF(DAY(AugSun1)=1,IF(AND(YEAR(AugSun1+13)=CalendarYear,MONTH(AugSun1+13)=8),AugSun1+13,""),IF(AND(YEAR(AugSun1+20)=CalendarYear,MONTH(AugSun1+20)=8),AugSun1+20,""))</f>
        <v>44792</v>
      </c>
      <c r="O31" s="138">
        <f>IF(DAY(AugSun1)=1,IF(AND(YEAR(AugSun1+14)=CalendarYear,MONTH(AugSun1+14)=8),AugSun1+14,""),IF(AND(YEAR(AugSun1+21)=CalendarYear,MONTH(AugSun1+21)=8),AugSun1+21,""))</f>
        <v>44793</v>
      </c>
      <c r="P31" s="89"/>
      <c r="S31" s="10"/>
    </row>
    <row r="32" spans="1:38" ht="15" customHeight="1" x14ac:dyDescent="0.2">
      <c r="B32" s="71">
        <f>IF(DAY(JulSun1)=1,IF(AND(YEAR(JulSun1+15)=CalendarYear,MONTH(JulSun1+15)=7),JulSun1+15,""),IF(AND(YEAR(JulSun1+22)=CalendarYear,MONTH(JulSun1+22)=7),JulSun1+22,""))</f>
        <v>44759</v>
      </c>
      <c r="C32" s="154">
        <f>IF(DAY(JulSun1)=1,IF(AND(YEAR(JulSun1+16)=CalendarYear,MONTH(JulSun1+16)=7),JulSun1+16,""),IF(AND(YEAR(JulSun1+23)=CalendarYear,MONTH(JulSun1+23)=7),JulSun1+23,""))</f>
        <v>44760</v>
      </c>
      <c r="D32" s="154">
        <f>IF(DAY(JulSun1)=1,IF(AND(YEAR(JulSun1+17)=CalendarYear,MONTH(JulSun1+17)=7),JulSun1+17,""),IF(AND(YEAR(JulSun1+24)=CalendarYear,MONTH(JulSun1+24)=7),JulSun1+24,""))</f>
        <v>44761</v>
      </c>
      <c r="E32" s="154">
        <f>IF(DAY(JulSun1)=1,IF(AND(YEAR(JulSun1+18)=CalendarYear,MONTH(JulSun1+18)=7),JulSun1+18,""),IF(AND(YEAR(JulSun1+25)=CalendarYear,MONTH(JulSun1+25)=7),JulSun1+25,""))</f>
        <v>44762</v>
      </c>
      <c r="F32" s="133">
        <f>IF(DAY(JulSun1)=1,IF(AND(YEAR(JulSun1+19)=CalendarYear,MONTH(JulSun1+19)=7),JulSun1+19,""),IF(AND(YEAR(JulSun1+26)=CalendarYear,MONTH(JulSun1+26)=7),JulSun1+26,""))</f>
        <v>44763</v>
      </c>
      <c r="G32" s="133">
        <f>IF(DAY(JulSun1)=1,IF(AND(YEAR(JulSun1+20)=CalendarYear,MONTH(JulSun1+20)=7),JulSun1+20,""),IF(AND(YEAR(JulSun1+27)=CalendarYear,MONTH(JulSun1+27)=7),JulSun1+27,""))</f>
        <v>44764</v>
      </c>
      <c r="H32" s="138">
        <f>IF(DAY(JulSun1)=1,IF(AND(YEAR(JulSun1+21)=CalendarYear,MONTH(JulSun1+21)=7),JulSun1+21,""),IF(AND(YEAR(JulSun1+28)=CalendarYear,MONTH(JulSun1+28)=7),JulSun1+28,""))</f>
        <v>44765</v>
      </c>
      <c r="I32" s="135">
        <f>IF(DAY(AugSun1)=1,IF(AND(YEAR(AugSun1+15)=CalendarYear,MONTH(AugSun1+15)=8),AugSun1+15,""),IF(AND(YEAR(AugSun1+22)=CalendarYear,MONTH(AugSun1+22)=8),AugSun1+22,""))</f>
        <v>44794</v>
      </c>
      <c r="J32" s="133">
        <f>IF(DAY(AugSun1)=1,IF(AND(YEAR(AugSun1+16)=CalendarYear,MONTH(AugSun1+16)=8),AugSun1+16,""),IF(AND(YEAR(AugSun1+23)=CalendarYear,MONTH(AugSun1+23)=8),AugSun1+23,""))</f>
        <v>44795</v>
      </c>
      <c r="K32" s="133">
        <f>IF(DAY(AugSun1)=1,IF(AND(YEAR(AugSun1+17)=CalendarYear,MONTH(AugSun1+17)=8),AugSun1+17,""),IF(AND(YEAR(AugSun1+24)=CalendarYear,MONTH(AugSun1+24)=8),AugSun1+24,""))</f>
        <v>44796</v>
      </c>
      <c r="L32" s="133">
        <f>IF(DAY(AugSun1)=1,IF(AND(YEAR(AugSun1+18)=CalendarYear,MONTH(AugSun1+18)=8),AugSun1+18,""),IF(AND(YEAR(AugSun1+25)=CalendarYear,MONTH(AugSun1+25)=8),AugSun1+25,""))</f>
        <v>44797</v>
      </c>
      <c r="M32" s="133">
        <f>IF(DAY(AugSun1)=1,IF(AND(YEAR(AugSun1+19)=CalendarYear,MONTH(AugSun1+19)=8),AugSun1+19,""),IF(AND(YEAR(AugSun1+26)=CalendarYear,MONTH(AugSun1+26)=8),AugSun1+26,""))</f>
        <v>44798</v>
      </c>
      <c r="N32" s="133">
        <f>IF(DAY(AugSun1)=1,IF(AND(YEAR(AugSun1+20)=CalendarYear,MONTH(AugSun1+20)=8),AugSun1+20,""),IF(AND(YEAR(AugSun1+27)=CalendarYear,MONTH(AugSun1+27)=8),AugSun1+27,""))</f>
        <v>44799</v>
      </c>
      <c r="O32" s="138">
        <f>IF(DAY(AugSun1)=1,IF(AND(YEAR(AugSun1+21)=CalendarYear,MONTH(AugSun1+21)=8),AugSun1+21,""),IF(AND(YEAR(AugSun1+28)=CalendarYear,MONTH(AugSun1+28)=8),AugSun1+28,""))</f>
        <v>44800</v>
      </c>
      <c r="P32" s="89"/>
      <c r="S32" s="11"/>
    </row>
    <row r="33" spans="1:19" ht="15" customHeight="1" x14ac:dyDescent="0.2">
      <c r="B33" s="71">
        <f>IF(DAY(JulSun1)=1,IF(AND(YEAR(JulSun1+22)=CalendarYear,MONTH(JulSun1+22)=7),JulSun1+22,""),IF(AND(YEAR(JulSun1+29)=CalendarYear,MONTH(JulSun1+29)=7),JulSun1+29,""))</f>
        <v>44766</v>
      </c>
      <c r="C33" s="133">
        <f>IF(DAY(JulSun1)=1,IF(AND(YEAR(JulSun1+23)=CalendarYear,MONTH(JulSun1+23)=7),JulSun1+23,""),IF(AND(YEAR(JulSun1+30)=CalendarYear,MONTH(JulSun1+30)=7),JulSun1+30,""))</f>
        <v>44767</v>
      </c>
      <c r="D33" s="133">
        <f>IF(DAY(JulSun1)=1,IF(AND(YEAR(JulSun1+24)=CalendarYear,MONTH(JulSun1+24)=7),JulSun1+24,""),IF(AND(YEAR(JulSun1+31)=CalendarYear,MONTH(JulSun1+31)=7),JulSun1+31,""))</f>
        <v>44768</v>
      </c>
      <c r="E33" s="133">
        <f>IF(DAY(JulSun1)=1,IF(AND(YEAR(JulSun1+25)=CalendarYear,MONTH(JulSun1+25)=7),JulSun1+25,""),IF(AND(YEAR(JulSun1+32)=CalendarYear,MONTH(JulSun1+32)=7),JulSun1+32,""))</f>
        <v>44769</v>
      </c>
      <c r="F33" s="133">
        <f>IF(DAY(JulSun1)=1,IF(AND(YEAR(JulSun1+26)=CalendarYear,MONTH(JulSun1+26)=7),JulSun1+26,""),IF(AND(YEAR(JulSun1+33)=CalendarYear,MONTH(JulSun1+33)=7),JulSun1+33,""))</f>
        <v>44770</v>
      </c>
      <c r="G33" s="133">
        <f>IF(DAY(JulSun1)=1,IF(AND(YEAR(JulSun1+27)=CalendarYear,MONTH(JulSun1+27)=7),JulSun1+27,""),IF(AND(YEAR(JulSun1+34)=CalendarYear,MONTH(JulSun1+34)=7),JulSun1+34,""))</f>
        <v>44771</v>
      </c>
      <c r="H33" s="138">
        <f>IF(DAY(JulSun1)=1,IF(AND(YEAR(JulSun1+28)=CalendarYear,MONTH(JulSun1+28)=7),JulSun1+28,""),IF(AND(YEAR(JulSun1+35)=CalendarYear,MONTH(JulSun1+35)=7),JulSun1+35,""))</f>
        <v>44772</v>
      </c>
      <c r="I33" s="135">
        <f>IF(DAY(AugSun1)=1,IF(AND(YEAR(AugSun1+22)=CalendarYear,MONTH(AugSun1+22)=8),AugSun1+22,""),IF(AND(YEAR(AugSun1+29)=CalendarYear,MONTH(AugSun1+29)=8),AugSun1+29,""))</f>
        <v>44801</v>
      </c>
      <c r="J33" s="154">
        <f>IF(DAY(AugSun1)=1,IF(AND(YEAR(AugSun1+23)=CalendarYear,MONTH(AugSun1+23)=8),AugSun1+23,""),IF(AND(YEAR(AugSun1+30)=CalendarYear,MONTH(AugSun1+30)=8),AugSun1+30,""))</f>
        <v>44802</v>
      </c>
      <c r="K33" s="154">
        <f>IF(DAY(AugSun1)=1,IF(AND(YEAR(AugSun1+24)=CalendarYear,MONTH(AugSun1+24)=8),AugSun1+24,""),IF(AND(YEAR(AugSun1+31)=CalendarYear,MONTH(AugSun1+31)=8),AugSun1+31,""))</f>
        <v>44803</v>
      </c>
      <c r="L33" s="154">
        <f>IF(DAY(AugSun1)=1,IF(AND(YEAR(AugSun1+25)=CalendarYear,MONTH(AugSun1+25)=8),AugSun1+25,""),IF(AND(YEAR(AugSun1+32)=CalendarYear,MONTH(AugSun1+32)=8),AugSun1+32,""))</f>
        <v>44804</v>
      </c>
      <c r="M33" s="133" t="str">
        <f>IF(DAY(AugSun1)=1,IF(AND(YEAR(AugSun1+26)=CalendarYear,MONTH(AugSun1+26)=8),AugSun1+26,""),IF(AND(YEAR(AugSun1+33)=CalendarYear,MONTH(AugSun1+33)=8),AugSun1+33,""))</f>
        <v/>
      </c>
      <c r="N33" s="133" t="str">
        <f>IF(DAY(AugSun1)=1,IF(AND(YEAR(AugSun1+27)=CalendarYear,MONTH(AugSun1+27)=8),AugSun1+27,""),IF(AND(YEAR(AugSun1+34)=CalendarYear,MONTH(AugSun1+34)=8),AugSun1+34,""))</f>
        <v/>
      </c>
      <c r="O33" s="138" t="str">
        <f>IF(DAY(AugSun1)=1,IF(AND(YEAR(AugSun1+28)=CalendarYear,MONTH(AugSun1+28)=8),AugSun1+28,""),IF(AND(YEAR(AugSun1+35)=CalendarYear,MONTH(AugSun1+35)=8),AugSun1+35,""))</f>
        <v/>
      </c>
      <c r="P33" s="89"/>
      <c r="S33" s="12"/>
    </row>
    <row r="34" spans="1:19" ht="15" customHeight="1" x14ac:dyDescent="0.2">
      <c r="A34" s="24" t="s">
        <v>12</v>
      </c>
      <c r="B34" s="140">
        <f>IF(DAY(JulSun1)=1,IF(AND(YEAR(JulSun1+29)=CalendarYear,MONTH(JulSun1+29)=7),JulSun1+29,""),IF(AND(YEAR(JulSun1+36)=CalendarYear,MONTH(JulSun1+36)=7),JulSun1+36,""))</f>
        <v>44773</v>
      </c>
      <c r="C34" s="134" t="str">
        <f>IF(DAY(JulSun1)=1,IF(AND(YEAR(JulSun1+30)=CalendarYear,MONTH(JulSun1+30)=7),JulSun1+30,""),IF(AND(YEAR(JulSun1+37)=CalendarYear,MONTH(JulSun1+37)=7),JulSun1+37,""))</f>
        <v/>
      </c>
      <c r="D34" s="134" t="str">
        <f>IF(DAY(JulSun1)=1,IF(AND(YEAR(JulSun1+31)=CalendarYear,MONTH(JulSun1+31)=7),JulSun1+31,""),IF(AND(YEAR(JulSun1+38)=CalendarYear,MONTH(JulSun1+38)=7),JulSun1+38,""))</f>
        <v/>
      </c>
      <c r="E34" s="134" t="str">
        <f>IF(DAY(JulSun1)=1,IF(AND(YEAR(JulSun1+32)=CalendarYear,MONTH(JulSun1+32)=7),JulSun1+32,""),IF(AND(YEAR(JulSun1+39)=CalendarYear,MONTH(JulSun1+39)=7),JulSun1+39,""))</f>
        <v/>
      </c>
      <c r="F34" s="134" t="str">
        <f>IF(DAY(JulSun1)=1,IF(AND(YEAR(JulSun1+33)=CalendarYear,MONTH(JulSun1+33)=7),JulSun1+33,""),IF(AND(YEAR(JulSun1+40)=CalendarYear,MONTH(JulSun1+40)=7),JulSun1+40,""))</f>
        <v/>
      </c>
      <c r="G34" s="134" t="str">
        <f>IF(DAY(JulSun1)=1,IF(AND(YEAR(JulSun1+34)=CalendarYear,MONTH(JulSun1+34)=7),JulSun1+34,""),IF(AND(YEAR(JulSun1+41)=CalendarYear,MONTH(JulSun1+41)=7),JulSun1+41,""))</f>
        <v/>
      </c>
      <c r="H34" s="141" t="str">
        <f>IF(DAY(JulSun1)=1,IF(AND(YEAR(JulSun1+35)=CalendarYear,MONTH(JulSun1+35)=7),JulSun1+35,""),IF(AND(YEAR(JulSun1+42)=CalendarYear,MONTH(JulSun1+42)=7),JulSun1+42,""))</f>
        <v/>
      </c>
      <c r="I34" s="46" t="str">
        <f>IF(DAY(AugSun1)=1,IF(AND(YEAR(AugSun1+29)=CalendarYear,MONTH(AugSun1+29)=8),AugSun1+29,""),IF(AND(YEAR(AugSun1+36)=CalendarYear,MONTH(AugSun1+36)=8),AugSun1+36,""))</f>
        <v/>
      </c>
      <c r="J34" s="134" t="str">
        <f>IF(DAY(AugSun1)=1,IF(AND(YEAR(AugSun1+30)=CalendarYear,MONTH(AugSun1+30)=8),AugSun1+30,""),IF(AND(YEAR(AugSun1+37)=CalendarYear,MONTH(AugSun1+37)=8),AugSun1+37,""))</f>
        <v/>
      </c>
      <c r="K34" s="134" t="str">
        <f>IF(DAY(AugSun1)=1,IF(AND(YEAR(AugSun1+31)=CalendarYear,MONTH(AugSun1+31)=8),AugSun1+31,""),IF(AND(YEAR(AugSun1+38)=CalendarYear,MONTH(AugSun1+38)=8),AugSun1+38,""))</f>
        <v/>
      </c>
      <c r="L34" s="134" t="str">
        <f>IF(DAY(AugSun1)=1,IF(AND(YEAR(AugSun1+32)=CalendarYear,MONTH(AugSun1+32)=8),AugSun1+32,""),IF(AND(YEAR(AugSun1+39)=CalendarYear,MONTH(AugSun1+39)=8),AugSun1+39,""))</f>
        <v/>
      </c>
      <c r="M34" s="134" t="str">
        <f>IF(DAY(AugSun1)=1,IF(AND(YEAR(AugSun1+33)=CalendarYear,MONTH(AugSun1+33)=8),AugSun1+33,""),IF(AND(YEAR(AugSun1+40)=CalendarYear,MONTH(AugSun1+40)=8),AugSun1+40,""))</f>
        <v/>
      </c>
      <c r="N34" s="134" t="str">
        <f>IF(DAY(AugSun1)=1,IF(AND(YEAR(AugSun1+34)=CalendarYear,MONTH(AugSun1+34)=8),AugSun1+34,""),IF(AND(YEAR(AugSun1+41)=CalendarYear,MONTH(AugSun1+41)=8),AugSun1+41,""))</f>
        <v/>
      </c>
      <c r="O34" s="141" t="str">
        <f>IF(DAY(AugSun1)=1,IF(AND(YEAR(AugSun1+35)=CalendarYear,MONTH(AugSun1+35)=8),AugSun1+35,""),IF(AND(YEAR(AugSun1+42)=CalendarYear,MONTH(AugSun1+42)=8),AugSun1+42,""))</f>
        <v/>
      </c>
      <c r="P34" s="89"/>
    </row>
    <row r="35" spans="1:19" ht="15" customHeight="1" x14ac:dyDescent="0.2">
      <c r="A35" s="24" t="s">
        <v>21</v>
      </c>
      <c r="B35" s="183" t="s">
        <v>34</v>
      </c>
      <c r="C35" s="170"/>
      <c r="D35" s="170"/>
      <c r="E35" s="170"/>
      <c r="F35" s="170"/>
      <c r="G35" s="170"/>
      <c r="H35" s="171"/>
      <c r="I35" s="183" t="s">
        <v>35</v>
      </c>
      <c r="J35" s="170"/>
      <c r="K35" s="170"/>
      <c r="L35" s="170"/>
      <c r="M35" s="170"/>
      <c r="N35" s="170"/>
      <c r="O35" s="171"/>
      <c r="P35" s="89"/>
    </row>
    <row r="36" spans="1:19" ht="15" customHeight="1" x14ac:dyDescent="0.2">
      <c r="B36" s="70" t="s">
        <v>0</v>
      </c>
      <c r="C36" s="142" t="s">
        <v>51</v>
      </c>
      <c r="D36" s="142" t="s">
        <v>52</v>
      </c>
      <c r="E36" s="142" t="s">
        <v>53</v>
      </c>
      <c r="F36" s="142" t="s">
        <v>54</v>
      </c>
      <c r="G36" s="142" t="s">
        <v>55</v>
      </c>
      <c r="H36" s="34" t="s">
        <v>56</v>
      </c>
      <c r="I36" s="143" t="s">
        <v>0</v>
      </c>
      <c r="J36" s="142" t="s">
        <v>51</v>
      </c>
      <c r="K36" s="142" t="s">
        <v>52</v>
      </c>
      <c r="L36" s="142" t="s">
        <v>53</v>
      </c>
      <c r="M36" s="142" t="s">
        <v>54</v>
      </c>
      <c r="N36" s="142" t="s">
        <v>55</v>
      </c>
      <c r="O36" s="34" t="s">
        <v>56</v>
      </c>
      <c r="P36" s="89"/>
    </row>
    <row r="37" spans="1:19" ht="15" customHeight="1" x14ac:dyDescent="0.2">
      <c r="B37" s="71" t="str">
        <f>IF(DAY(Vogar)=1,"",IF(AND(YEAR(Vogar+1)=CalendarYear,MONTH(Vogar+1)=9),Vogar+1,""))</f>
        <v/>
      </c>
      <c r="C37" s="133" t="str">
        <f>IF(DAY(Vogar)=1,"",IF(AND(YEAR(Vogar+2)=CalendarYear,MONTH(Vogar+2)=9),Vogar+2,""))</f>
        <v/>
      </c>
      <c r="D37" s="133" t="str">
        <f>IF(DAY(Vogar)=1,"",IF(AND(YEAR(Vogar+3)=CalendarYear,MONTH(Vogar+3)=9),Vogar+3,""))</f>
        <v/>
      </c>
      <c r="E37" s="133" t="str">
        <f>IF(DAY(Vogar)=1,"",IF(AND(YEAR(Vogar+4)=CalendarYear,MONTH(Vogar+4)=9),Vogar+4,""))</f>
        <v/>
      </c>
      <c r="F37" s="133">
        <f>IF(DAY(Vogar)=1,"",IF(AND(YEAR(Vogar+5)=CalendarYear,MONTH(Vogar+5)=9),Vogar+5,""))</f>
        <v>44805</v>
      </c>
      <c r="G37" s="133">
        <f>IF(DAY(Vogar)=1,"",IF(AND(YEAR(Vogar+6)=CalendarYear,MONTH(Vogar+6)=9),Vogar+6,""))</f>
        <v>44806</v>
      </c>
      <c r="H37" s="138">
        <f>IF(DAY(Vogar)=1,IF(AND(YEAR(Vogar)=CalendarYear,MONTH(Vogar)=9),Vogar,""),IF(AND(YEAR(Vogar+7)=CalendarYear,MONTH(Vogar+7)=9),Vogar+7,""))</f>
        <v>44807</v>
      </c>
      <c r="I37" s="135" t="str">
        <f>IF(DAY(OctSun1)=1,"",IF(AND(YEAR(OctSun1+1)=CalendarYear,MONTH(OctSun1+1)=10),OctSun1+1,""))</f>
        <v/>
      </c>
      <c r="J37" s="133" t="str">
        <f>IF(DAY(OctSun1)=1,"",IF(AND(YEAR(OctSun1+2)=CalendarYear,MONTH(OctSun1+2)=10),OctSun1+2,""))</f>
        <v/>
      </c>
      <c r="K37" s="133" t="str">
        <f>IF(DAY(OctSun1)=1,"",IF(AND(YEAR(OctSun1+3)=CalendarYear,MONTH(OctSun1+3)=10),OctSun1+3,""))</f>
        <v/>
      </c>
      <c r="L37" s="133" t="str">
        <f>IF(DAY(OctSun1)=1,"",IF(AND(YEAR(OctSun1+4)=CalendarYear,MONTH(OctSun1+4)=10),OctSun1+4,""))</f>
        <v/>
      </c>
      <c r="M37" s="133" t="str">
        <f>IF(DAY(OctSun1)=1,"",IF(AND(YEAR(OctSun1+5)=CalendarYear,MONTH(OctSun1+5)=10),OctSun1+5,""))</f>
        <v/>
      </c>
      <c r="N37" s="133" t="str">
        <f>IF(DAY(OctSun1)=1,"",IF(AND(YEAR(OctSun1+6)=CalendarYear,MONTH(OctSun1+6)=10),OctSun1+6,""))</f>
        <v/>
      </c>
      <c r="O37" s="138">
        <f>IF(DAY(OctSun1)=1,IF(AND(YEAR(OctSun1)=CalendarYear,MONTH(OctSun1)=10),OctSun1,""),IF(AND(YEAR(OctSun1+7)=CalendarYear,MONTH(OctSun1+7)=10),OctSun1+7,""))</f>
        <v>44835</v>
      </c>
      <c r="P37" s="89"/>
    </row>
    <row r="38" spans="1:19" ht="15" customHeight="1" x14ac:dyDescent="0.2">
      <c r="B38" s="71">
        <f>IF(DAY(Vogar)=1,IF(AND(YEAR(Vogar+1)=CalendarYear,MONTH(Vogar+1)=9),Vogar+1,""),IF(AND(YEAR(Vogar+8)=CalendarYear,MONTH(Vogar+8)=9),Vogar+8,""))</f>
        <v>44808</v>
      </c>
      <c r="C38" s="133">
        <f>IF(DAY(Vogar)=1,IF(AND(YEAR(Vogar+2)=CalendarYear,MONTH(Vogar+2)=9),Vogar+2,""),IF(AND(YEAR(Vogar+9)=CalendarYear,MONTH(Vogar+9)=9),Vogar+9,""))</f>
        <v>44809</v>
      </c>
      <c r="D38" s="133">
        <f>IF(DAY(Vogar)=1,IF(AND(YEAR(Vogar+3)=CalendarYear,MONTH(Vogar+3)=9),Vogar+3,""),IF(AND(YEAR(Vogar+10)=CalendarYear,MONTH(Vogar+10)=9),Vogar+10,""))</f>
        <v>44810</v>
      </c>
      <c r="E38" s="133">
        <f>IF(DAY(Vogar)=1,IF(AND(YEAR(Vogar+4)=CalendarYear,MONTH(Vogar+4)=9),Vogar+4,""),IF(AND(YEAR(Vogar+11)=CalendarYear,MONTH(Vogar+11)=9),Vogar+11,""))</f>
        <v>44811</v>
      </c>
      <c r="F38" s="133">
        <f>IF(DAY(Vogar)=1,IF(AND(YEAR(Vogar+5)=CalendarYear,MONTH(Vogar+5)=9),Vogar+5,""),IF(AND(YEAR(Vogar+12)=CalendarYear,MONTH(Vogar+12)=9),Vogar+12,""))</f>
        <v>44812</v>
      </c>
      <c r="G38" s="133">
        <f>IF(DAY(Vogar)=1,IF(AND(YEAR(Vogar+6)=CalendarYear,MONTH(Vogar+6)=9),Vogar+6,""),IF(AND(YEAR(Vogar+13)=CalendarYear,MONTH(Vogar+13)=9),Vogar+13,""))</f>
        <v>44813</v>
      </c>
      <c r="H38" s="138">
        <f>IF(DAY(Vogar)=1,IF(AND(YEAR(Vogar+7)=CalendarYear,MONTH(Vogar+7)=9),Vogar+7,""),IF(AND(YEAR(Vogar+14)=CalendarYear,MONTH(Vogar+14)=9),Vogar+14,""))</f>
        <v>44814</v>
      </c>
      <c r="I38" s="135">
        <f>IF(DAY(OctSun1)=1,IF(AND(YEAR(OctSun1+1)=CalendarYear,MONTH(OctSun1+1)=10),OctSun1+1,""),IF(AND(YEAR(OctSun1+8)=CalendarYear,MONTH(OctSun1+8)=10),OctSun1+8,""))</f>
        <v>44836</v>
      </c>
      <c r="J38" s="133">
        <f>IF(DAY(OctSun1)=1,IF(AND(YEAR(OctSun1+2)=CalendarYear,MONTH(OctSun1+2)=10),OctSun1+2,""),IF(AND(YEAR(OctSun1+9)=CalendarYear,MONTH(OctSun1+9)=10),OctSun1+9,""))</f>
        <v>44837</v>
      </c>
      <c r="K38" s="133">
        <f>IF(DAY(OctSun1)=1,IF(AND(YEAR(OctSun1+3)=CalendarYear,MONTH(OctSun1+3)=10),OctSun1+3,""),IF(AND(YEAR(OctSun1+10)=CalendarYear,MONTH(OctSun1+10)=10),OctSun1+10,""))</f>
        <v>44838</v>
      </c>
      <c r="L38" s="133">
        <f>IF(DAY(OctSun1)=1,IF(AND(YEAR(OctSun1+4)=CalendarYear,MONTH(OctSun1+4)=10),OctSun1+4,""),IF(AND(YEAR(OctSun1+11)=CalendarYear,MONTH(OctSun1+11)=10),OctSun1+11,""))</f>
        <v>44839</v>
      </c>
      <c r="M38" s="133">
        <f>IF(DAY(OctSun1)=1,IF(AND(YEAR(OctSun1+5)=CalendarYear,MONTH(OctSun1+5)=10),OctSun1+5,""),IF(AND(YEAR(OctSun1+12)=CalendarYear,MONTH(OctSun1+12)=10),OctSun1+12,""))</f>
        <v>44840</v>
      </c>
      <c r="N38" s="133">
        <f>IF(DAY(OctSun1)=1,IF(AND(YEAR(OctSun1+6)=CalendarYear,MONTH(OctSun1+6)=10),OctSun1+6,""),IF(AND(YEAR(OctSun1+13)=CalendarYear,MONTH(OctSun1+13)=10),OctSun1+13,""))</f>
        <v>44841</v>
      </c>
      <c r="O38" s="138">
        <f>IF(DAY(OctSun1)=1,IF(AND(YEAR(OctSun1+7)=CalendarYear,MONTH(OctSun1+7)=10),OctSun1+7,""),IF(AND(YEAR(OctSun1+14)=CalendarYear,MONTH(OctSun1+14)=10),OctSun1+14,""))</f>
        <v>44842</v>
      </c>
      <c r="P38" s="89"/>
      <c r="S38" s="59"/>
    </row>
    <row r="39" spans="1:19" ht="15" customHeight="1" x14ac:dyDescent="0.2">
      <c r="A39" s="24" t="s">
        <v>13</v>
      </c>
      <c r="B39" s="71">
        <f>IF(DAY(Vogar)=1,IF(AND(YEAR(Vogar+8)=CalendarYear,MONTH(Vogar+8)=9),Vogar+8,""),IF(AND(YEAR(Vogar+15)=CalendarYear,MONTH(Vogar+15)=9),Vogar+15,""))</f>
        <v>44815</v>
      </c>
      <c r="C39" s="154">
        <f>IF(DAY(Vogar)=1,IF(AND(YEAR(Vogar+9)=CalendarYear,MONTH(Vogar+9)=9),Vogar+9,""),IF(AND(YEAR(Vogar+16)=CalendarYear,MONTH(Vogar+16)=9),Vogar+16,""))</f>
        <v>44816</v>
      </c>
      <c r="D39" s="154">
        <f>IF(DAY(Vogar)=1,IF(AND(YEAR(Vogar+10)=CalendarYear,MONTH(Vogar+10)=9),Vogar+10,""),IF(AND(YEAR(Vogar+17)=CalendarYear,MONTH(Vogar+17)=9),Vogar+17,""))</f>
        <v>44817</v>
      </c>
      <c r="E39" s="154">
        <f>IF(DAY(Vogar)=1,IF(AND(YEAR(Vogar+11)=CalendarYear,MONTH(Vogar+11)=9),Vogar+11,""),IF(AND(YEAR(Vogar+18)=CalendarYear,MONTH(Vogar+18)=9),Vogar+18,""))</f>
        <v>44818</v>
      </c>
      <c r="F39" s="133">
        <f>IF(DAY(Vogar)=1,IF(AND(YEAR(Vogar+12)=CalendarYear,MONTH(Vogar+12)=9),Vogar+12,""),IF(AND(YEAR(Vogar+19)=CalendarYear,MONTH(Vogar+19)=9),Vogar+19,""))</f>
        <v>44819</v>
      </c>
      <c r="G39" s="133">
        <f>IF(DAY(Vogar)=1,IF(AND(YEAR(Vogar+13)=CalendarYear,MONTH(Vogar+13)=9),Vogar+13,""),IF(AND(YEAR(Vogar+20)=CalendarYear,MONTH(Vogar+20)=9),Vogar+20,""))</f>
        <v>44820</v>
      </c>
      <c r="H39" s="138">
        <f>IF(DAY(Vogar)=1,IF(AND(YEAR(Vogar+14)=CalendarYear,MONTH(Vogar+14)=9),Vogar+14,""),IF(AND(YEAR(Vogar+21)=CalendarYear,MONTH(Vogar+21)=9),Vogar+21,""))</f>
        <v>44821</v>
      </c>
      <c r="I39" s="135">
        <f>IF(DAY(OctSun1)=1,IF(AND(YEAR(OctSun1+8)=CalendarYear,MONTH(OctSun1+8)=10),OctSun1+8,""),IF(AND(YEAR(OctSun1+15)=CalendarYear,MONTH(OctSun1+15)=10),OctSun1+15,""))</f>
        <v>44843</v>
      </c>
      <c r="J39" s="154">
        <f>IF(DAY(OctSun1)=1,IF(AND(YEAR(OctSun1+9)=CalendarYear,MONTH(OctSun1+9)=10),OctSun1+9,""),IF(AND(YEAR(OctSun1+16)=CalendarYear,MONTH(OctSun1+16)=10),OctSun1+16,""))</f>
        <v>44844</v>
      </c>
      <c r="K39" s="154">
        <f>IF(DAY(OctSun1)=1,IF(AND(YEAR(OctSun1+10)=CalendarYear,MONTH(OctSun1+10)=10),OctSun1+10,""),IF(AND(YEAR(OctSun1+17)=CalendarYear,MONTH(OctSun1+17)=10),OctSun1+17,""))</f>
        <v>44845</v>
      </c>
      <c r="L39" s="154">
        <f>IF(DAY(OctSun1)=1,IF(AND(YEAR(OctSun1+11)=CalendarYear,MONTH(OctSun1+11)=10),OctSun1+11,""),IF(AND(YEAR(OctSun1+18)=CalendarYear,MONTH(OctSun1+18)=10),OctSun1+18,""))</f>
        <v>44846</v>
      </c>
      <c r="M39" s="133">
        <f>IF(DAY(OctSun1)=1,IF(AND(YEAR(OctSun1+12)=CalendarYear,MONTH(OctSun1+12)=10),OctSun1+12,""),IF(AND(YEAR(OctSun1+19)=CalendarYear,MONTH(OctSun1+19)=10),OctSun1+19,""))</f>
        <v>44847</v>
      </c>
      <c r="N39" s="133">
        <f>IF(DAY(OctSun1)=1,IF(AND(YEAR(OctSun1+13)=CalendarYear,MONTH(OctSun1+13)=10),OctSun1+13,""),IF(AND(YEAR(OctSun1+20)=CalendarYear,MONTH(OctSun1+20)=10),OctSun1+20,""))</f>
        <v>44848</v>
      </c>
      <c r="O39" s="138">
        <f>IF(DAY(OctSun1)=1,IF(AND(YEAR(OctSun1+14)=CalendarYear,MONTH(OctSun1+14)=10),OctSun1+14,""),IF(AND(YEAR(OctSun1+21)=CalendarYear,MONTH(OctSun1+21)=10),OctSun1+21,""))</f>
        <v>44849</v>
      </c>
      <c r="P39" s="89"/>
      <c r="S39" s="58"/>
    </row>
    <row r="40" spans="1:19" ht="15" customHeight="1" x14ac:dyDescent="0.2">
      <c r="A40" s="24" t="s">
        <v>14</v>
      </c>
      <c r="B40" s="71">
        <f>IF(DAY(Vogar)=1,IF(AND(YEAR(Vogar+15)=CalendarYear,MONTH(Vogar+15)=9),Vogar+15,""),IF(AND(YEAR(Vogar+22)=CalendarYear,MONTH(Vogar+22)=9),Vogar+22,""))</f>
        <v>44822</v>
      </c>
      <c r="C40" s="133">
        <f>IF(DAY(Vogar)=1,IF(AND(YEAR(Vogar+16)=CalendarYear,MONTH(Vogar+16)=9),Vogar+16,""),IF(AND(YEAR(Vogar+23)=CalendarYear,MONTH(Vogar+23)=9),Vogar+23,""))</f>
        <v>44823</v>
      </c>
      <c r="D40" s="133">
        <f>IF(DAY(Vogar)=1,IF(AND(YEAR(Vogar+17)=CalendarYear,MONTH(Vogar+17)=9),Vogar+17,""),IF(AND(YEAR(Vogar+24)=CalendarYear,MONTH(Vogar+24)=9),Vogar+24,""))</f>
        <v>44824</v>
      </c>
      <c r="E40" s="133">
        <f>IF(DAY(Vogar)=1,IF(AND(YEAR(Vogar+18)=CalendarYear,MONTH(Vogar+18)=9),Vogar+18,""),IF(AND(YEAR(Vogar+25)=CalendarYear,MONTH(Vogar+25)=9),Vogar+25,""))</f>
        <v>44825</v>
      </c>
      <c r="F40" s="133">
        <f>IF(DAY(Vogar)=1,IF(AND(YEAR(Vogar+19)=CalendarYear,MONTH(Vogar+19)=9),Vogar+19,""),IF(AND(YEAR(Vogar+26)=CalendarYear,MONTH(Vogar+26)=9),Vogar+26,""))</f>
        <v>44826</v>
      </c>
      <c r="G40" s="133">
        <f>IF(DAY(Vogar)=1,IF(AND(YEAR(Vogar+20)=CalendarYear,MONTH(Vogar+20)=9),Vogar+20,""),IF(AND(YEAR(Vogar+27)=CalendarYear,MONTH(Vogar+27)=9),Vogar+27,""))</f>
        <v>44827</v>
      </c>
      <c r="H40" s="138">
        <f>IF(DAY(Vogar)=1,IF(AND(YEAR(Vogar+21)=CalendarYear,MONTH(Vogar+21)=9),Vogar+21,""),IF(AND(YEAR(Vogar+28)=CalendarYear,MONTH(Vogar+28)=9),Vogar+28,""))</f>
        <v>44828</v>
      </c>
      <c r="I40" s="135">
        <f>IF(DAY(OctSun1)=1,IF(AND(YEAR(OctSun1+15)=CalendarYear,MONTH(OctSun1+15)=10),OctSun1+15,""),IF(AND(YEAR(OctSun1+22)=CalendarYear,MONTH(OctSun1+22)=10),OctSun1+22,""))</f>
        <v>44850</v>
      </c>
      <c r="J40" s="133">
        <f>IF(DAY(OctSun1)=1,IF(AND(YEAR(OctSun1+16)=CalendarYear,MONTH(OctSun1+16)=10),OctSun1+16,""),IF(AND(YEAR(OctSun1+23)=CalendarYear,MONTH(OctSun1+23)=10),OctSun1+23,""))</f>
        <v>44851</v>
      </c>
      <c r="K40" s="133">
        <f>IF(DAY(OctSun1)=1,IF(AND(YEAR(OctSun1+17)=CalendarYear,MONTH(OctSun1+17)=10),OctSun1+17,""),IF(AND(YEAR(OctSun1+24)=CalendarYear,MONTH(OctSun1+24)=10),OctSun1+24,""))</f>
        <v>44852</v>
      </c>
      <c r="L40" s="133">
        <f>IF(DAY(OctSun1)=1,IF(AND(YEAR(OctSun1+18)=CalendarYear,MONTH(OctSun1+18)=10),OctSun1+18,""),IF(AND(YEAR(OctSun1+25)=CalendarYear,MONTH(OctSun1+25)=10),OctSun1+25,""))</f>
        <v>44853</v>
      </c>
      <c r="M40" s="133">
        <f>IF(DAY(OctSun1)=1,IF(AND(YEAR(OctSun1+19)=CalendarYear,MONTH(OctSun1+19)=10),OctSun1+19,""),IF(AND(YEAR(OctSun1+26)=CalendarYear,MONTH(OctSun1+26)=10),OctSun1+26,""))</f>
        <v>44854</v>
      </c>
      <c r="N40" s="133">
        <f>IF(DAY(OctSun1)=1,IF(AND(YEAR(OctSun1+20)=CalendarYear,MONTH(OctSun1+20)=10),OctSun1+20,""),IF(AND(YEAR(OctSun1+27)=CalendarYear,MONTH(OctSun1+27)=10),OctSun1+27,""))</f>
        <v>44855</v>
      </c>
      <c r="O40" s="138">
        <f>IF(DAY(OctSun1)=1,IF(AND(YEAR(OctSun1+21)=CalendarYear,MONTH(OctSun1+21)=10),OctSun1+21,""),IF(AND(YEAR(OctSun1+28)=CalendarYear,MONTH(OctSun1+28)=10),OctSun1+28,""))</f>
        <v>44856</v>
      </c>
      <c r="P40" s="89"/>
      <c r="S40" s="16"/>
    </row>
    <row r="41" spans="1:19" ht="15" customHeight="1" x14ac:dyDescent="0.2">
      <c r="A41" s="24"/>
      <c r="B41" s="71">
        <f>IF(DAY(Vogar)=1,IF(AND(YEAR(Vogar+22)=CalendarYear,MONTH(Vogar+22)=9),Vogar+22,""),IF(AND(YEAR(Vogar+29)=CalendarYear,MONTH(Vogar+29)=9),Vogar+29,""))</f>
        <v>44829</v>
      </c>
      <c r="C41" s="154">
        <f>IF(DAY(Vogar)=1,IF(AND(YEAR(Vogar+23)=CalendarYear,MONTH(Vogar+23)=9),Vogar+23,""),IF(AND(YEAR(Vogar+30)=CalendarYear,MONTH(Vogar+30)=9),Vogar+30,""))</f>
        <v>44830</v>
      </c>
      <c r="D41" s="154">
        <f>IF(DAY(Vogar)=1,IF(AND(YEAR(Vogar+24)=CalendarYear,MONTH(Vogar+24)=9),Vogar+24,""),IF(AND(YEAR(Vogar+31)=CalendarYear,MONTH(Vogar+31)=9),Vogar+31,""))</f>
        <v>44831</v>
      </c>
      <c r="E41" s="154">
        <f>IF(DAY(Vogar)=1,IF(AND(YEAR(Vogar+25)=CalendarYear,MONTH(Vogar+25)=9),Vogar+25,""),IF(AND(YEAR(Vogar+32)=CalendarYear,MONTH(Vogar+32)=9),Vogar+32,""))</f>
        <v>44832</v>
      </c>
      <c r="F41" s="133">
        <f>IF(DAY(Vogar)=1,IF(AND(YEAR(Vogar+26)=CalendarYear,MONTH(Vogar+26)=9),Vogar+26,""),IF(AND(YEAR(Vogar+33)=CalendarYear,MONTH(Vogar+33)=9),Vogar+33,""))</f>
        <v>44833</v>
      </c>
      <c r="G41" s="133">
        <f>IF(DAY(Vogar)=1,IF(AND(YEAR(Vogar+27)=CalendarYear,MONTH(Vogar+27)=9),Vogar+27,""),IF(AND(YEAR(Vogar+34)=CalendarYear,MONTH(Vogar+34)=9),Vogar+34,""))</f>
        <v>44834</v>
      </c>
      <c r="H41" s="138" t="str">
        <f>IF(DAY(Vogar)=1,IF(AND(YEAR(Vogar+28)=CalendarYear,MONTH(Vogar+28)=9),Vogar+28,""),IF(AND(YEAR(Vogar+35)=CalendarYear,MONTH(Vogar+35)=9),Vogar+35,""))</f>
        <v/>
      </c>
      <c r="I41" s="135">
        <f>IF(DAY(OctSun1)=1,IF(AND(YEAR(OctSun1+22)=CalendarYear,MONTH(OctSun1+22)=10),OctSun1+22,""),IF(AND(YEAR(OctSun1+29)=CalendarYear,MONTH(OctSun1+29)=10),OctSun1+29,""))</f>
        <v>44857</v>
      </c>
      <c r="J41" s="154">
        <f>IF(DAY(OctSun1)=1,IF(AND(YEAR(OctSun1+23)=CalendarYear,MONTH(OctSun1+23)=10),OctSun1+23,""),IF(AND(YEAR(OctSun1+30)=CalendarYear,MONTH(OctSun1+30)=10),OctSun1+30,""))</f>
        <v>44858</v>
      </c>
      <c r="K41" s="154">
        <f>IF(DAY(OctSun1)=1,IF(AND(YEAR(OctSun1+24)=CalendarYear,MONTH(OctSun1+24)=10),OctSun1+24,""),IF(AND(YEAR(OctSun1+31)=CalendarYear,MONTH(OctSun1+31)=10),OctSun1+31,""))</f>
        <v>44859</v>
      </c>
      <c r="L41" s="154">
        <f>IF(DAY(OctSun1)=1,IF(AND(YEAR(OctSun1+25)=CalendarYear,MONTH(OctSun1+25)=10),OctSun1+25,""),IF(AND(YEAR(OctSun1+32)=CalendarYear,MONTH(OctSun1+32)=10),OctSun1+32,""))</f>
        <v>44860</v>
      </c>
      <c r="M41" s="133">
        <f>IF(DAY(OctSun1)=1,IF(AND(YEAR(OctSun1+26)=CalendarYear,MONTH(OctSun1+26)=10),OctSun1+26,""),IF(AND(YEAR(OctSun1+33)=CalendarYear,MONTH(OctSun1+33)=10),OctSun1+33,""))</f>
        <v>44861</v>
      </c>
      <c r="N41" s="133">
        <f>IF(DAY(OctSun1)=1,IF(AND(YEAR(OctSun1+27)=CalendarYear,MONTH(OctSun1+27)=10),OctSun1+27,""),IF(AND(YEAR(OctSun1+34)=CalendarYear,MONTH(OctSun1+34)=10),OctSun1+34,""))</f>
        <v>44862</v>
      </c>
      <c r="O41" s="138">
        <f>IF(DAY(OctSun1)=1,IF(AND(YEAR(OctSun1+28)=CalendarYear,MONTH(OctSun1+28)=10),OctSun1+28,""),IF(AND(YEAR(OctSun1+35)=CalendarYear,MONTH(OctSun1+35)=10),OctSun1+35,""))</f>
        <v>44863</v>
      </c>
      <c r="P41" s="89"/>
      <c r="S41" s="16"/>
    </row>
    <row r="42" spans="1:19" ht="15" customHeight="1" x14ac:dyDescent="0.2">
      <c r="A42" s="24" t="s">
        <v>15</v>
      </c>
      <c r="B42" s="140" t="str">
        <f>IF(DAY(Vogar)=1,IF(AND(YEAR(Vogar+29)=CalendarYear,MONTH(Vogar+29)=9),Vogar+29,""),IF(AND(YEAR(Vogar+36)=CalendarYear,MONTH(Vogar+36)=9),Vogar+36,""))</f>
        <v/>
      </c>
      <c r="C42" s="134" t="str">
        <f>IF(DAY(Vogar)=1,IF(AND(YEAR(Vogar+30)=CalendarYear,MONTH(Vogar+30)=9),Vogar+30,""),IF(AND(YEAR(Vogar+37)=CalendarYear,MONTH(Vogar+37)=9),Vogar+37,""))</f>
        <v/>
      </c>
      <c r="D42" s="134" t="str">
        <f>IF(DAY(Vogar)=1,IF(AND(YEAR(Vogar+31)=CalendarYear,MONTH(Vogar+31)=9),Vogar+31,""),IF(AND(YEAR(Vogar+38)=CalendarYear,MONTH(Vogar+38)=9),Vogar+38,""))</f>
        <v/>
      </c>
      <c r="E42" s="134" t="str">
        <f>IF(DAY(Vogar)=1,IF(AND(YEAR(Vogar+32)=CalendarYear,MONTH(Vogar+32)=9),Vogar+32,""),IF(AND(YEAR(Vogar+39)=CalendarYear,MONTH(Vogar+39)=9),Vogar+39,""))</f>
        <v/>
      </c>
      <c r="F42" s="134" t="str">
        <f>IF(DAY(Vogar)=1,IF(AND(YEAR(Vogar+33)=CalendarYear,MONTH(Vogar+33)=9),Vogar+33,""),IF(AND(YEAR(Vogar+40)=CalendarYear,MONTH(Vogar+40)=9),Vogar+40,""))</f>
        <v/>
      </c>
      <c r="G42" s="134" t="str">
        <f>IF(DAY(Vogar)=1,IF(AND(YEAR(Vogar+34)=CalendarYear,MONTH(Vogar+34)=9),Vogar+34,""),IF(AND(YEAR(Vogar+41)=CalendarYear,MONTH(Vogar+41)=9),Vogar+41,""))</f>
        <v/>
      </c>
      <c r="H42" s="141" t="str">
        <f>IF(DAY(Vogar)=1,IF(AND(YEAR(Vogar+35)=CalendarYear,MONTH(Vogar+35)=9),Vogar+35,""),IF(AND(YEAR(Vogar+42)=CalendarYear,MONTH(Vogar+42)=9),Vogar+42,""))</f>
        <v/>
      </c>
      <c r="I42" s="134">
        <f>IF(DAY(OctSun1)=1,IF(AND(YEAR(OctSun1+29)=CalendarYear,MONTH(OctSun1+29)=10),OctSun1+29,""),IF(AND(YEAR(OctSun1+36)=CalendarYear,MONTH(OctSun1+36)=10),OctSun1+36,""))</f>
        <v>44864</v>
      </c>
      <c r="J42" s="134">
        <f>IF(DAY(OctSun1)=1,IF(AND(YEAR(OctSun1+30)=CalendarYear,MONTH(OctSun1+30)=10),OctSun1+30,""),IF(AND(YEAR(OctSun1+37)=CalendarYear,MONTH(OctSun1+37)=10),OctSun1+37,""))</f>
        <v>44865</v>
      </c>
      <c r="K42" s="134" t="str">
        <f>IF(DAY(OctSun1)=1,IF(AND(YEAR(OctSun1+31)=CalendarYear,MONTH(OctSun1+31)=10),OctSun1+31,""),IF(AND(YEAR(OctSun1+38)=CalendarYear,MONTH(OctSun1+38)=10),OctSun1+38,""))</f>
        <v/>
      </c>
      <c r="L42" s="134" t="str">
        <f>IF(DAY(OctSun1)=1,IF(AND(YEAR(OctSun1+32)=CalendarYear,MONTH(OctSun1+32)=10),OctSun1+32,""),IF(AND(YEAR(OctSun1+39)=CalendarYear,MONTH(OctSun1+39)=10),OctSun1+39,""))</f>
        <v/>
      </c>
      <c r="M42" s="134" t="str">
        <f>IF(DAY(OctSun1)=1,IF(AND(YEAR(OctSun1+33)=CalendarYear,MONTH(OctSun1+33)=10),OctSun1+33,""),IF(AND(YEAR(OctSun1+40)=CalendarYear,MONTH(OctSun1+40)=10),OctSun1+40,""))</f>
        <v/>
      </c>
      <c r="N42" s="134" t="str">
        <f>IF(DAY(OctSun1)=1,IF(AND(YEAR(OctSun1+34)=CalendarYear,MONTH(OctSun1+34)=10),OctSun1+34,""),IF(AND(YEAR(OctSun1+41)=CalendarYear,MONTH(OctSun1+41)=10),OctSun1+41,""))</f>
        <v/>
      </c>
      <c r="O42" s="141" t="str">
        <f>IF(DAY(OctSun1)=1,IF(AND(YEAR(OctSun1+35)=CalendarYear,MONTH(OctSun1+35)=10),OctSun1+35,""),IF(AND(YEAR(OctSun1+42)=CalendarYear,MONTH(OctSun1+42)=10),OctSun1+42,""))</f>
        <v/>
      </c>
      <c r="P42" s="89"/>
      <c r="S42" s="16"/>
    </row>
    <row r="43" spans="1:19" ht="15" customHeight="1" x14ac:dyDescent="0.2">
      <c r="A43" s="24" t="s">
        <v>23</v>
      </c>
      <c r="B43" s="183" t="s">
        <v>36</v>
      </c>
      <c r="C43" s="170"/>
      <c r="D43" s="170"/>
      <c r="E43" s="170"/>
      <c r="F43" s="170"/>
      <c r="G43" s="170"/>
      <c r="H43" s="171"/>
      <c r="I43" s="183" t="s">
        <v>37</v>
      </c>
      <c r="J43" s="170"/>
      <c r="K43" s="170"/>
      <c r="L43" s="170"/>
      <c r="M43" s="170"/>
      <c r="N43" s="170"/>
      <c r="O43" s="171"/>
      <c r="P43" s="89"/>
      <c r="S43" s="16"/>
    </row>
    <row r="44" spans="1:19" ht="15" customHeight="1" x14ac:dyDescent="0.2">
      <c r="A44" s="24"/>
      <c r="B44" s="70" t="s">
        <v>0</v>
      </c>
      <c r="C44" s="142" t="s">
        <v>51</v>
      </c>
      <c r="D44" s="142" t="s">
        <v>52</v>
      </c>
      <c r="E44" s="142" t="s">
        <v>53</v>
      </c>
      <c r="F44" s="142" t="s">
        <v>54</v>
      </c>
      <c r="G44" s="142" t="s">
        <v>55</v>
      </c>
      <c r="H44" s="34" t="s">
        <v>56</v>
      </c>
      <c r="I44" s="143" t="s">
        <v>0</v>
      </c>
      <c r="J44" s="142" t="s">
        <v>51</v>
      </c>
      <c r="K44" s="142" t="s">
        <v>52</v>
      </c>
      <c r="L44" s="142" t="s">
        <v>53</v>
      </c>
      <c r="M44" s="142" t="s">
        <v>54</v>
      </c>
      <c r="N44" s="142" t="s">
        <v>55</v>
      </c>
      <c r="O44" s="34" t="s">
        <v>56</v>
      </c>
      <c r="P44" s="89"/>
      <c r="S44" s="9"/>
    </row>
    <row r="45" spans="1:19" ht="15" customHeight="1" x14ac:dyDescent="0.2">
      <c r="A45" s="24" t="s">
        <v>24</v>
      </c>
      <c r="B45" s="71" t="str">
        <f>IF(DAY(NovSun1)=1,"",IF(AND(YEAR(NovSun1+1)=CalendarYear,MONTH(NovSun1+1)=11),NovSun1+1,""))</f>
        <v/>
      </c>
      <c r="C45" s="133" t="str">
        <f>IF(DAY(NovSun1)=1,"",IF(AND(YEAR(NovSun1+2)=CalendarYear,MONTH(NovSun1+2)=11),NovSun1+2,""))</f>
        <v/>
      </c>
      <c r="D45" s="133">
        <f>IF(DAY(NovSun1)=1,"",IF(AND(YEAR(NovSun1+3)=CalendarYear,MONTH(NovSun1+3)=11),NovSun1+3,""))</f>
        <v>44866</v>
      </c>
      <c r="E45" s="133">
        <f>IF(DAY(NovSun1)=1,"",IF(AND(YEAR(NovSun1+4)=CalendarYear,MONTH(NovSun1+4)=11),NovSun1+4,""))</f>
        <v>44867</v>
      </c>
      <c r="F45" s="133">
        <f>IF(DAY(NovSun1)=1,"",IF(AND(YEAR(NovSun1+5)=CalendarYear,MONTH(NovSun1+5)=11),NovSun1+5,""))</f>
        <v>44868</v>
      </c>
      <c r="G45" s="133">
        <f>IF(DAY(NovSun1)=1,"",IF(AND(YEAR(NovSun1+6)=CalendarYear,MONTH(NovSun1+6)=11),NovSun1+6,""))</f>
        <v>44869</v>
      </c>
      <c r="H45" s="138">
        <f>IF(DAY(NovSun1)=1,IF(AND(YEAR(NovSun1)=CalendarYear,MONTH(NovSun1)=11),NovSun1,""),IF(AND(YEAR(NovSun1+7)=CalendarYear,MONTH(NovSun1+7)=11),NovSun1+7,""))</f>
        <v>44870</v>
      </c>
      <c r="I45" s="135" t="str">
        <f>IF(DAY(DecSun1)=1,"",IF(AND(YEAR(DecSun1+1)=CalendarYear,MONTH(DecSun1+1)=12),DecSun1+1,""))</f>
        <v/>
      </c>
      <c r="J45" s="133" t="str">
        <f>IF(DAY(DecSun1)=1,"",IF(AND(YEAR(DecSun1+2)=CalendarYear,MONTH(DecSun1+2)=12),DecSun1+2,""))</f>
        <v/>
      </c>
      <c r="K45" s="133" t="str">
        <f>IF(DAY(DecSun1)=1,"",IF(AND(YEAR(DecSun1+3)=CalendarYear,MONTH(DecSun1+3)=12),DecSun1+3,""))</f>
        <v/>
      </c>
      <c r="L45" s="133" t="str">
        <f>IF(DAY(DecSun1)=1,"",IF(AND(YEAR(DecSun1+4)=CalendarYear,MONTH(DecSun1+4)=12),DecSun1+4,""))</f>
        <v/>
      </c>
      <c r="M45" s="133">
        <f>IF(DAY(DecSun1)=1,"",IF(AND(YEAR(DecSun1+5)=CalendarYear,MONTH(DecSun1+5)=12),DecSun1+5,""))</f>
        <v>44896</v>
      </c>
      <c r="N45" s="133">
        <f>IF(DAY(DecSun1)=1,"",IF(AND(YEAR(DecSun1+6)=CalendarYear,MONTH(DecSun1+6)=12),DecSun1+6,""))</f>
        <v>44897</v>
      </c>
      <c r="O45" s="138">
        <f>IF(DAY(DecSun1)=1,IF(AND(YEAR(DecSun1)=CalendarYear,MONTH(DecSun1)=12),DecSun1,""),IF(AND(YEAR(DecSun1+7)=CalendarYear,MONTH(DecSun1+7)=12),DecSun1+7,""))</f>
        <v>44898</v>
      </c>
      <c r="P45" s="89"/>
      <c r="S45" s="174"/>
    </row>
    <row r="46" spans="1:19" ht="15" customHeight="1" x14ac:dyDescent="0.2">
      <c r="B46" s="71">
        <f>IF(DAY(NovSun1)=1,IF(AND(YEAR(NovSun1+1)=CalendarYear,MONTH(NovSun1+1)=11),NovSun1+1,""),IF(AND(YEAR(NovSun1+8)=CalendarYear,MONTH(NovSun1+8)=11),NovSun1+8,""))</f>
        <v>44871</v>
      </c>
      <c r="C46" s="154">
        <f>IF(DAY(NovSun1)=1,IF(AND(YEAR(NovSun1+2)=CalendarYear,MONTH(NovSun1+2)=11),NovSun1+2,""),IF(AND(YEAR(NovSun1+9)=CalendarYear,MONTH(NovSun1+9)=11),NovSun1+9,""))</f>
        <v>44872</v>
      </c>
      <c r="D46" s="154">
        <f>IF(DAY(NovSun1)=1,IF(AND(YEAR(NovSun1+3)=CalendarYear,MONTH(NovSun1+3)=11),NovSun1+3,""),IF(AND(YEAR(NovSun1+10)=CalendarYear,MONTH(NovSun1+10)=11),NovSun1+10,""))</f>
        <v>44873</v>
      </c>
      <c r="E46" s="154">
        <f>IF(DAY(NovSun1)=1,IF(AND(YEAR(NovSun1+4)=CalendarYear,MONTH(NovSun1+4)=11),NovSun1+4,""),IF(AND(YEAR(NovSun1+11)=CalendarYear,MONTH(NovSun1+11)=11),NovSun1+11,""))</f>
        <v>44874</v>
      </c>
      <c r="F46" s="133">
        <f>IF(DAY(NovSun1)=1,IF(AND(YEAR(NovSun1+5)=CalendarYear,MONTH(NovSun1+5)=11),NovSun1+5,""),IF(AND(YEAR(NovSun1+12)=CalendarYear,MONTH(NovSun1+12)=11),NovSun1+12,""))</f>
        <v>44875</v>
      </c>
      <c r="G46" s="133">
        <f>IF(DAY(NovSun1)=1,IF(AND(YEAR(NovSun1+6)=CalendarYear,MONTH(NovSun1+6)=11),NovSun1+6,""),IF(AND(YEAR(NovSun1+13)=CalendarYear,MONTH(NovSun1+13)=11),NovSun1+13,""))</f>
        <v>44876</v>
      </c>
      <c r="H46" s="138">
        <f>IF(DAY(NovSun1)=1,IF(AND(YEAR(NovSun1+7)=CalendarYear,MONTH(NovSun1+7)=11),NovSun1+7,""),IF(AND(YEAR(NovSun1+14)=CalendarYear,MONTH(NovSun1+14)=11),NovSun1+14,""))</f>
        <v>44877</v>
      </c>
      <c r="I46" s="135">
        <f>IF(DAY(DecSun1)=1,IF(AND(YEAR(DecSun1+1)=CalendarYear,MONTH(DecSun1+1)=12),DecSun1+1,""),IF(AND(YEAR(DecSun1+8)=CalendarYear,MONTH(DecSun1+8)=12),DecSun1+8,""))</f>
        <v>44899</v>
      </c>
      <c r="J46" s="154">
        <f>IF(DAY(DecSun1)=1,IF(AND(YEAR(DecSun1+2)=CalendarYear,MONTH(DecSun1+2)=12),DecSun1+2,""),IF(AND(YEAR(DecSun1+9)=CalendarYear,MONTH(DecSun1+9)=12),DecSun1+9,""))</f>
        <v>44900</v>
      </c>
      <c r="K46" s="154">
        <f>IF(DAY(DecSun1)=1,IF(AND(YEAR(DecSun1+3)=CalendarYear,MONTH(DecSun1+3)=12),DecSun1+3,""),IF(AND(YEAR(DecSun1+10)=CalendarYear,MONTH(DecSun1+10)=12),DecSun1+10,""))</f>
        <v>44901</v>
      </c>
      <c r="L46" s="154">
        <f>IF(DAY(DecSun1)=1,IF(AND(YEAR(DecSun1+4)=CalendarYear,MONTH(DecSun1+4)=12),DecSun1+4,""),IF(AND(YEAR(DecSun1+11)=CalendarYear,MONTH(DecSun1+11)=12),DecSun1+11,""))</f>
        <v>44902</v>
      </c>
      <c r="M46" s="133">
        <f>IF(DAY(DecSun1)=1,IF(AND(YEAR(DecSun1+5)=CalendarYear,MONTH(DecSun1+5)=12),DecSun1+5,""),IF(AND(YEAR(DecSun1+12)=CalendarYear,MONTH(DecSun1+12)=12),DecSun1+12,""))</f>
        <v>44903</v>
      </c>
      <c r="N46" s="133">
        <f>IF(DAY(DecSun1)=1,IF(AND(YEAR(DecSun1+6)=CalendarYear,MONTH(DecSun1+6)=12),DecSun1+6,""),IF(AND(YEAR(DecSun1+13)=CalendarYear,MONTH(DecSun1+13)=12),DecSun1+13,""))</f>
        <v>44904</v>
      </c>
      <c r="O46" s="138">
        <f>IF(DAY(DecSun1)=1,IF(AND(YEAR(DecSun1+7)=CalendarYear,MONTH(DecSun1+7)=12),DecSun1+7,""),IF(AND(YEAR(DecSun1+14)=CalendarYear,MONTH(DecSun1+14)=12),DecSun1+14,""))</f>
        <v>44905</v>
      </c>
      <c r="P46" s="89"/>
      <c r="S46" s="174"/>
    </row>
    <row r="47" spans="1:19" ht="15" customHeight="1" x14ac:dyDescent="0.2">
      <c r="B47" s="71">
        <f>IF(DAY(NovSun1)=1,IF(AND(YEAR(NovSun1+8)=CalendarYear,MONTH(NovSun1+8)=11),NovSun1+8,""),IF(AND(YEAR(NovSun1+15)=CalendarYear,MONTH(NovSun1+15)=11),NovSun1+15,""))</f>
        <v>44878</v>
      </c>
      <c r="C47" s="133">
        <f>IF(DAY(NovSun1)=1,IF(AND(YEAR(NovSun1+9)=CalendarYear,MONTH(NovSun1+9)=11),NovSun1+9,""),IF(AND(YEAR(NovSun1+16)=CalendarYear,MONTH(NovSun1+16)=11),NovSun1+16,""))</f>
        <v>44879</v>
      </c>
      <c r="D47" s="133">
        <f>IF(DAY(NovSun1)=1,IF(AND(YEAR(NovSun1+10)=CalendarYear,MONTH(NovSun1+10)=11),NovSun1+10,""),IF(AND(YEAR(NovSun1+17)=CalendarYear,MONTH(NovSun1+17)=11),NovSun1+17,""))</f>
        <v>44880</v>
      </c>
      <c r="E47" s="133">
        <f>IF(DAY(NovSun1)=1,IF(AND(YEAR(NovSun1+11)=CalendarYear,MONTH(NovSun1+11)=11),NovSun1+11,""),IF(AND(YEAR(NovSun1+18)=CalendarYear,MONTH(NovSun1+18)=11),NovSun1+18,""))</f>
        <v>44881</v>
      </c>
      <c r="F47" s="133">
        <f>IF(DAY(NovSun1)=1,IF(AND(YEAR(NovSun1+12)=CalendarYear,MONTH(NovSun1+12)=11),NovSun1+12,""),IF(AND(YEAR(NovSun1+19)=CalendarYear,MONTH(NovSun1+19)=11),NovSun1+19,""))</f>
        <v>44882</v>
      </c>
      <c r="G47" s="133">
        <f>IF(DAY(NovSun1)=1,IF(AND(YEAR(NovSun1+13)=CalendarYear,MONTH(NovSun1+13)=11),NovSun1+13,""),IF(AND(YEAR(NovSun1+20)=CalendarYear,MONTH(NovSun1+20)=11),NovSun1+20,""))</f>
        <v>44883</v>
      </c>
      <c r="H47" s="138">
        <f>IF(DAY(NovSun1)=1,IF(AND(YEAR(NovSun1+14)=CalendarYear,MONTH(NovSun1+14)=11),NovSun1+14,""),IF(AND(YEAR(NovSun1+21)=CalendarYear,MONTH(NovSun1+21)=11),NovSun1+21,""))</f>
        <v>44884</v>
      </c>
      <c r="I47" s="135">
        <f>IF(DAY(DecSun1)=1,IF(AND(YEAR(DecSun1+8)=CalendarYear,MONTH(DecSun1+8)=12),DecSun1+8,""),IF(AND(YEAR(DecSun1+15)=CalendarYear,MONTH(DecSun1+15)=12),DecSun1+15,""))</f>
        <v>44906</v>
      </c>
      <c r="J47" s="133">
        <f>IF(DAY(DecSun1)=1,IF(AND(YEAR(DecSun1+9)=CalendarYear,MONTH(DecSun1+9)=12),DecSun1+9,""),IF(AND(YEAR(DecSun1+16)=CalendarYear,MONTH(DecSun1+16)=12),DecSun1+16,""))</f>
        <v>44907</v>
      </c>
      <c r="K47" s="133">
        <f>IF(DAY(DecSun1)=1,IF(AND(YEAR(DecSun1+10)=CalendarYear,MONTH(DecSun1+10)=12),DecSun1+10,""),IF(AND(YEAR(DecSun1+17)=CalendarYear,MONTH(DecSun1+17)=12),DecSun1+17,""))</f>
        <v>44908</v>
      </c>
      <c r="L47" s="133">
        <f>IF(DAY(DecSun1)=1,IF(AND(YEAR(DecSun1+11)=CalendarYear,MONTH(DecSun1+11)=12),DecSun1+11,""),IF(AND(YEAR(DecSun1+18)=CalendarYear,MONTH(DecSun1+18)=12),DecSun1+18,""))</f>
        <v>44909</v>
      </c>
      <c r="M47" s="133">
        <f>IF(DAY(DecSun1)=1,IF(AND(YEAR(DecSun1+12)=CalendarYear,MONTH(DecSun1+12)=12),DecSun1+12,""),IF(AND(YEAR(DecSun1+19)=CalendarYear,MONTH(DecSun1+19)=12),DecSun1+19,""))</f>
        <v>44910</v>
      </c>
      <c r="N47" s="133">
        <f>IF(DAY(DecSun1)=1,IF(AND(YEAR(DecSun1+13)=CalendarYear,MONTH(DecSun1+13)=12),DecSun1+13,""),IF(AND(YEAR(DecSun1+20)=CalendarYear,MONTH(DecSun1+20)=12),DecSun1+20,""))</f>
        <v>44911</v>
      </c>
      <c r="O47" s="138">
        <f>IF(DAY(DecSun1)=1,IF(AND(YEAR(DecSun1+14)=CalendarYear,MONTH(DecSun1+14)=12),DecSun1+14,""),IF(AND(YEAR(DecSun1+21)=CalendarYear,MONTH(DecSun1+21)=12),DecSun1+21,""))</f>
        <v>44912</v>
      </c>
      <c r="P47" s="89"/>
      <c r="S47" s="174"/>
    </row>
    <row r="48" spans="1:19" ht="15" customHeight="1" x14ac:dyDescent="0.2">
      <c r="B48" s="71">
        <f>IF(DAY(NovSun1)=1,IF(AND(YEAR(NovSun1+15)=CalendarYear,MONTH(NovSun1+15)=11),NovSun1+15,""),IF(AND(YEAR(NovSun1+22)=CalendarYear,MONTH(NovSun1+22)=11),NovSun1+22,""))</f>
        <v>44885</v>
      </c>
      <c r="C48" s="154">
        <f>IF(DAY(NovSun1)=1,IF(AND(YEAR(NovSun1+16)=CalendarYear,MONTH(NovSun1+16)=11),NovSun1+16,""),IF(AND(YEAR(NovSun1+23)=CalendarYear,MONTH(NovSun1+23)=11),NovSun1+23,""))</f>
        <v>44886</v>
      </c>
      <c r="D48" s="154">
        <f>IF(DAY(NovSun1)=1,IF(AND(YEAR(NovSun1+17)=CalendarYear,MONTH(NovSun1+17)=11),NovSun1+17,""),IF(AND(YEAR(NovSun1+24)=CalendarYear,MONTH(NovSun1+24)=11),NovSun1+24,""))</f>
        <v>44887</v>
      </c>
      <c r="E48" s="154">
        <f>IF(DAY(NovSun1)=1,IF(AND(YEAR(NovSun1+18)=CalendarYear,MONTH(NovSun1+18)=11),NovSun1+18,""),IF(AND(YEAR(NovSun1+25)=CalendarYear,MONTH(NovSun1+25)=11),NovSun1+25,""))</f>
        <v>44888</v>
      </c>
      <c r="F48" s="133">
        <f>IF(DAY(NovSun1)=1,IF(AND(YEAR(NovSun1+19)=CalendarYear,MONTH(NovSun1+19)=11),NovSun1+19,""),IF(AND(YEAR(NovSun1+26)=CalendarYear,MONTH(NovSun1+26)=11),NovSun1+26,""))</f>
        <v>44889</v>
      </c>
      <c r="G48" s="133">
        <f>IF(DAY(NovSun1)=1,IF(AND(YEAR(NovSun1+20)=CalendarYear,MONTH(NovSun1+20)=11),NovSun1+20,""),IF(AND(YEAR(NovSun1+27)=CalendarYear,MONTH(NovSun1+27)=11),NovSun1+27,""))</f>
        <v>44890</v>
      </c>
      <c r="H48" s="138">
        <f>IF(DAY(NovSun1)=1,IF(AND(YEAR(NovSun1+21)=CalendarYear,MONTH(NovSun1+21)=11),NovSun1+21,""),IF(AND(YEAR(NovSun1+28)=CalendarYear,MONTH(NovSun1+28)=11),NovSun1+28,""))</f>
        <v>44891</v>
      </c>
      <c r="I48" s="135">
        <f>IF(DAY(DecSun1)=1,IF(AND(YEAR(DecSun1+15)=CalendarYear,MONTH(DecSun1+15)=12),DecSun1+15,""),IF(AND(YEAR(DecSun1+22)=CalendarYear,MONTH(DecSun1+22)=12),DecSun1+22,""))</f>
        <v>44913</v>
      </c>
      <c r="J48" s="154">
        <f>IF(DAY(DecSun1)=1,IF(AND(YEAR(DecSun1+16)=CalendarYear,MONTH(DecSun1+16)=12),DecSun1+16,""),IF(AND(YEAR(DecSun1+23)=CalendarYear,MONTH(DecSun1+23)=12),DecSun1+23,""))</f>
        <v>44914</v>
      </c>
      <c r="K48" s="154">
        <f>IF(DAY(DecSun1)=1,IF(AND(YEAR(DecSun1+17)=CalendarYear,MONTH(DecSun1+17)=12),DecSun1+17,""),IF(AND(YEAR(DecSun1+24)=CalendarYear,MONTH(DecSun1+24)=12),DecSun1+24,""))</f>
        <v>44915</v>
      </c>
      <c r="L48" s="154">
        <f>IF(DAY(DecSun1)=1,IF(AND(YEAR(DecSun1+18)=CalendarYear,MONTH(DecSun1+18)=12),DecSun1+18,""),IF(AND(YEAR(DecSun1+25)=CalendarYear,MONTH(DecSun1+25)=12),DecSun1+25,""))</f>
        <v>44916</v>
      </c>
      <c r="M48" s="133">
        <f>IF(DAY(DecSun1)=1,IF(AND(YEAR(DecSun1+19)=CalendarYear,MONTH(DecSun1+19)=12),DecSun1+19,""),IF(AND(YEAR(DecSun1+26)=CalendarYear,MONTH(DecSun1+26)=12),DecSun1+26,""))</f>
        <v>44917</v>
      </c>
      <c r="N48" s="139">
        <f>IF(DAY(DecSun1)=1,IF(AND(YEAR(DecSun1+20)=CalendarYear,MONTH(DecSun1+20)=12),DecSun1+20,""),IF(AND(YEAR(DecSun1+27)=CalendarYear,MONTH(DecSun1+27)=12),DecSun1+27,""))</f>
        <v>44918</v>
      </c>
      <c r="O48" s="146">
        <f>IF(DAY(DecSun1)=1,IF(AND(YEAR(DecSun1+21)=CalendarYear,MONTH(DecSun1+21)=12),DecSun1+21,""),IF(AND(YEAR(DecSun1+28)=CalendarYear,MONTH(DecSun1+28)=12),DecSun1+28,""))</f>
        <v>44919</v>
      </c>
      <c r="P48" s="89"/>
      <c r="S48" s="174"/>
    </row>
    <row r="49" spans="2:19" ht="15" customHeight="1" x14ac:dyDescent="0.2">
      <c r="B49" s="71">
        <f>IF(DAY(NovSun1)=1,IF(AND(YEAR(NovSun1+22)=CalendarYear,MONTH(NovSun1+22)=11),NovSun1+22,""),IF(AND(YEAR(NovSun1+29)=CalendarYear,MONTH(NovSun1+29)=11),NovSun1+29,""))</f>
        <v>44892</v>
      </c>
      <c r="C49" s="133">
        <f>IF(DAY(NovSun1)=1,IF(AND(YEAR(NovSun1+23)=CalendarYear,MONTH(NovSun1+23)=11),NovSun1+23,""),IF(AND(YEAR(NovSun1+30)=CalendarYear,MONTH(NovSun1+30)=11),NovSun1+30,""))</f>
        <v>44893</v>
      </c>
      <c r="D49" s="133">
        <f>IF(DAY(NovSun1)=1,IF(AND(YEAR(NovSun1+24)=CalendarYear,MONTH(NovSun1+24)=11),NovSun1+24,""),IF(AND(YEAR(NovSun1+31)=CalendarYear,MONTH(NovSun1+31)=11),NovSun1+31,""))</f>
        <v>44894</v>
      </c>
      <c r="E49" s="133">
        <f>IF(DAY(NovSun1)=1,IF(AND(YEAR(NovSun1+25)=CalendarYear,MONTH(NovSun1+25)=11),NovSun1+25,""),IF(AND(YEAR(NovSun1+32)=CalendarYear,MONTH(NovSun1+32)=11),NovSun1+32,""))</f>
        <v>44895</v>
      </c>
      <c r="F49" s="133" t="str">
        <f>IF(DAY(NovSun1)=1,IF(AND(YEAR(NovSun1+26)=CalendarYear,MONTH(NovSun1+26)=11),NovSun1+26,""),IF(AND(YEAR(NovSun1+33)=CalendarYear,MONTH(NovSun1+33)=11),NovSun1+33,""))</f>
        <v/>
      </c>
      <c r="G49" s="133" t="str">
        <f>IF(DAY(NovSun1)=1,IF(AND(YEAR(NovSun1+27)=CalendarYear,MONTH(NovSun1+27)=11),NovSun1+27,""),IF(AND(YEAR(NovSun1+34)=CalendarYear,MONTH(NovSun1+34)=11),NovSun1+34,""))</f>
        <v/>
      </c>
      <c r="H49" s="138" t="str">
        <f>IF(DAY(NovSun1)=1,IF(AND(YEAR(NovSun1+28)=CalendarYear,MONTH(NovSun1+28)=11),NovSun1+28,""),IF(AND(YEAR(NovSun1+35)=CalendarYear,MONTH(NovSun1+35)=11),NovSun1+35,""))</f>
        <v/>
      </c>
      <c r="I49" s="135">
        <f>IF(DAY(DecSun1)=1,IF(AND(YEAR(DecSun1+22)=CalendarYear,MONTH(DecSun1+22)=12),DecSun1+22,""),IF(AND(YEAR(DecSun1+29)=CalendarYear,MONTH(DecSun1+29)=12),DecSun1+29,""))</f>
        <v>44920</v>
      </c>
      <c r="J49" s="133">
        <f>IF(DAY(DecSun1)=1,IF(AND(YEAR(DecSun1+23)=CalendarYear,MONTH(DecSun1+23)=12),DecSun1+23,""),IF(AND(YEAR(DecSun1+30)=CalendarYear,MONTH(DecSun1+30)=12),DecSun1+30,""))</f>
        <v>44921</v>
      </c>
      <c r="K49" s="133">
        <f>IF(DAY(DecSun1)=1,IF(AND(YEAR(DecSun1+24)=CalendarYear,MONTH(DecSun1+24)=12),DecSun1+24,""),IF(AND(YEAR(DecSun1+31)=CalendarYear,MONTH(DecSun1+31)=12),DecSun1+31,""))</f>
        <v>44922</v>
      </c>
      <c r="L49" s="133">
        <f>IF(DAY(DecSun1)=1,IF(AND(YEAR(DecSun1+25)=CalendarYear,MONTH(DecSun1+25)=12),DecSun1+25,""),IF(AND(YEAR(DecSun1+32)=CalendarYear,MONTH(DecSun1+32)=12),DecSun1+32,""))</f>
        <v>44923</v>
      </c>
      <c r="M49" s="133">
        <f>IF(DAY(DecSun1)=1,IF(AND(YEAR(DecSun1+26)=CalendarYear,MONTH(DecSun1+26)=12),DecSun1+26,""),IF(AND(YEAR(DecSun1+33)=CalendarYear,MONTH(DecSun1+33)=12),DecSun1+33,""))</f>
        <v>44924</v>
      </c>
      <c r="N49" s="133">
        <f>IF(DAY(DecSun1)=1,IF(AND(YEAR(DecSun1+27)=CalendarYear,MONTH(DecSun1+27)=12),DecSun1+27,""),IF(AND(YEAR(DecSun1+34)=CalendarYear,MONTH(DecSun1+34)=12),DecSun1+34,""))</f>
        <v>44925</v>
      </c>
      <c r="O49" s="146">
        <v>31</v>
      </c>
      <c r="P49" s="89"/>
      <c r="S49" s="174"/>
    </row>
    <row r="50" spans="2:19" ht="13.5" customHeight="1" x14ac:dyDescent="0.2">
      <c r="B50" s="140" t="str">
        <f>IF(DAY(NovSun1)=1,IF(AND(YEAR(NovSun1+29)=CalendarYear,MONTH(NovSun1+29)=11),NovSun1+29,""),IF(AND(YEAR(NovSun1+36)=CalendarYear,MONTH(NovSun1+36)=11),NovSun1+36,""))</f>
        <v/>
      </c>
      <c r="C50" s="134" t="str">
        <f>IF(DAY(NovSun1)=1,IF(AND(YEAR(NovSun1+30)=CalendarYear,MONTH(NovSun1+30)=11),NovSun1+30,""),IF(AND(YEAR(NovSun1+37)=CalendarYear,MONTH(NovSun1+37)=11),NovSun1+37,""))</f>
        <v/>
      </c>
      <c r="D50" s="134" t="str">
        <f>IF(DAY(NovSun1)=1,IF(AND(YEAR(NovSun1+31)=CalendarYear,MONTH(NovSun1+31)=11),NovSun1+31,""),IF(AND(YEAR(NovSun1+38)=CalendarYear,MONTH(NovSun1+38)=11),NovSun1+38,""))</f>
        <v/>
      </c>
      <c r="E50" s="134" t="str">
        <f>IF(DAY(NovSun1)=1,IF(AND(YEAR(NovSun1+32)=CalendarYear,MONTH(NovSun1+32)=11),NovSun1+32,""),IF(AND(YEAR(NovSun1+39)=CalendarYear,MONTH(NovSun1+39)=11),NovSun1+39,""))</f>
        <v/>
      </c>
      <c r="F50" s="134" t="str">
        <f>IF(DAY(NovSun1)=1,IF(AND(YEAR(NovSun1+33)=CalendarYear,MONTH(NovSun1+33)=11),NovSun1+33,""),IF(AND(YEAR(NovSun1+40)=CalendarYear,MONTH(NovSun1+40)=11),NovSun1+40,""))</f>
        <v/>
      </c>
      <c r="G50" s="134" t="str">
        <f>IF(DAY(NovSun1)=1,IF(AND(YEAR(NovSun1+34)=CalendarYear,MONTH(NovSun1+34)=11),NovSun1+34,""),IF(AND(YEAR(NovSun1+41)=CalendarYear,MONTH(NovSun1+41)=11),NovSun1+41,""))</f>
        <v/>
      </c>
      <c r="H50" s="141" t="str">
        <f>IF(DAY(NovSun1)=1,IF(AND(YEAR(NovSun1+35)=CalendarYear,MONTH(NovSun1+35)=11),NovSun1+35,""),IF(AND(YEAR(NovSun1+42)=CalendarYear,MONTH(NovSun1+42)=11),NovSun1+42,""))</f>
        <v/>
      </c>
      <c r="I50" s="134" t="str">
        <f>IF(DAY(DecSun1)=1,IF(AND(YEAR(DecSun1+29)=CalendarYear,MONTH(DecSun1+29)=12),DecSun1+29,""),IF(AND(YEAR(DecSun1+36)=CalendarYear,MONTH(DecSun1+36)=12),DecSun1+36,""))</f>
        <v/>
      </c>
      <c r="J50" s="134" t="str">
        <f>IF(DAY(DecSun1)=1,IF(AND(YEAR(DecSun1+30)=CalendarYear,MONTH(DecSun1+30)=12),DecSun1+30,""),IF(AND(YEAR(DecSun1+37)=CalendarYear,MONTH(DecSun1+37)=12),DecSun1+37,""))</f>
        <v/>
      </c>
      <c r="K50" s="134" t="str">
        <f>IF(DAY(DecSun1)=1,IF(AND(YEAR(DecSun1+31)=CalendarYear,MONTH(DecSun1+31)=12),DecSun1+31,""),IF(AND(YEAR(DecSun1+38)=CalendarYear,MONTH(DecSun1+38)=12),DecSun1+38,""))</f>
        <v/>
      </c>
      <c r="L50" s="134" t="str">
        <f>IF(DAY(DecSun1)=1,IF(AND(YEAR(DecSun1+32)=CalendarYear,MONTH(DecSun1+32)=12),DecSun1+32,""),IF(AND(YEAR(DecSun1+39)=CalendarYear,MONTH(DecSun1+39)=12),DecSun1+39,""))</f>
        <v/>
      </c>
      <c r="M50" s="134" t="str">
        <f>IF(DAY(DecSun1)=1,IF(AND(YEAR(DecSun1+33)=CalendarYear,MONTH(DecSun1+33)=12),DecSun1+33,""),IF(AND(YEAR(DecSun1+40)=CalendarYear,MONTH(DecSun1+40)=12),DecSun1+40,""))</f>
        <v/>
      </c>
      <c r="N50" s="134" t="str">
        <f>IF(DAY(DecSun1)=1,IF(AND(YEAR(DecSun1+34)=CalendarYear,MONTH(DecSun1+34)=12),DecSun1+34,""),IF(AND(YEAR(DecSun1+41)=CalendarYear,MONTH(DecSun1+41)=12),DecSun1+41,""))</f>
        <v/>
      </c>
      <c r="O50" s="141" t="str">
        <f>IF(DAY(DecSun1)=1,IF(AND(YEAR(DecSun1+35)=CalendarYear,MONTH(DecSun1+35)=12),DecSun1+35,""),IF(AND(YEAR(DecSun1+42)=CalendarYear,MONTH(DecSun1+42)=12),DecSun1+42,""))</f>
        <v/>
      </c>
      <c r="S50" s="8"/>
    </row>
    <row r="51" spans="2:19" ht="15" customHeight="1" x14ac:dyDescent="0.2">
      <c r="S51" s="8"/>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S45:S49"/>
    <mergeCell ref="B1:E1"/>
    <mergeCell ref="F1:O1"/>
    <mergeCell ref="B2:H2"/>
    <mergeCell ref="B3:H3"/>
    <mergeCell ref="I3:O3"/>
    <mergeCell ref="B35:H35"/>
    <mergeCell ref="I35:O35"/>
    <mergeCell ref="B43:H43"/>
    <mergeCell ref="I43:O43"/>
    <mergeCell ref="B11:H11"/>
    <mergeCell ref="I11:O11"/>
    <mergeCell ref="B19:H19"/>
    <mergeCell ref="I19:O19"/>
    <mergeCell ref="B27:H27"/>
    <mergeCell ref="I27:O27"/>
  </mergeCells>
  <dataValidations count="1">
    <dataValidation allowBlank="1" showInputMessage="1" showErrorMessage="1" errorTitle="Invalid Year" error="Enter a year from 1900 to 9999, or use the scroll bar to find a year." sqref="B1" xr:uid="{0FAB09F4-FDE2-44A2-AB3B-AE9C07E9680D}"/>
  </dataValidations>
  <pageMargins left="0.7" right="0.7" top="0.75" bottom="0.75" header="0.3" footer="0.3"/>
  <pageSetup paperSize="9" orientation="portrait"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C6937-0C96-4D28-85E8-9BC798E24E19}">
  <dimension ref="A1:AL63"/>
  <sheetViews>
    <sheetView topLeftCell="A21" workbookViewId="0">
      <selection activeCell="S40" sqref="S40"/>
    </sheetView>
  </sheetViews>
  <sheetFormatPr defaultColWidth="9.5" defaultRowHeight="11.25" x14ac:dyDescent="0.2"/>
  <cols>
    <col min="1" max="1" width="1.5" style="25" customWidth="1"/>
    <col min="2" max="15" width="5.83203125" style="1" customWidth="1"/>
    <col min="16" max="16" width="1.1640625" style="1" customWidth="1"/>
    <col min="17" max="17" width="1.1640625" style="66" customWidth="1"/>
    <col min="18" max="18" width="33.1640625" customWidth="1"/>
    <col min="19" max="19" width="60" style="1" customWidth="1"/>
    <col min="20" max="20" width="49.1640625" style="1" customWidth="1"/>
    <col min="21" max="39" width="9.33203125" style="1" customWidth="1"/>
    <col min="40" max="16384" width="9.5" style="1"/>
  </cols>
  <sheetData>
    <row r="1" spans="1:38" ht="30" customHeight="1" x14ac:dyDescent="0.2">
      <c r="A1" s="88" t="s">
        <v>6</v>
      </c>
      <c r="B1" s="195">
        <v>2022</v>
      </c>
      <c r="C1" s="195">
        <v>1901</v>
      </c>
      <c r="D1" s="195"/>
      <c r="E1" s="195"/>
      <c r="F1" s="175" t="s">
        <v>50</v>
      </c>
      <c r="G1" s="176"/>
      <c r="H1" s="176"/>
      <c r="I1" s="176"/>
      <c r="J1" s="176"/>
      <c r="K1" s="176"/>
      <c r="L1" s="176"/>
      <c r="M1" s="176"/>
      <c r="N1" s="176"/>
      <c r="O1" s="176"/>
      <c r="P1" s="89"/>
      <c r="Q1" s="89"/>
      <c r="R1" s="94" t="s">
        <v>67</v>
      </c>
      <c r="S1" s="69"/>
      <c r="T1"/>
      <c r="U1"/>
      <c r="V1"/>
      <c r="W1"/>
    </row>
    <row r="2" spans="1:38" ht="15" customHeight="1" x14ac:dyDescent="0.2">
      <c r="A2" s="24" t="s">
        <v>7</v>
      </c>
      <c r="B2" s="169"/>
      <c r="C2" s="169"/>
      <c r="D2" s="169"/>
      <c r="E2" s="169"/>
      <c r="F2" s="169"/>
      <c r="G2" s="169"/>
      <c r="H2" s="169"/>
      <c r="I2" s="2"/>
      <c r="J2" s="2"/>
      <c r="K2" s="2"/>
      <c r="L2" s="2"/>
      <c r="M2" s="2"/>
      <c r="N2" s="2"/>
      <c r="O2" s="2"/>
      <c r="P2" s="89"/>
    </row>
    <row r="3" spans="1:38" ht="15" customHeight="1" x14ac:dyDescent="0.3">
      <c r="A3" s="25" t="s">
        <v>8</v>
      </c>
      <c r="B3" s="180" t="s">
        <v>26</v>
      </c>
      <c r="C3" s="181"/>
      <c r="D3" s="181"/>
      <c r="E3" s="181"/>
      <c r="F3" s="181"/>
      <c r="G3" s="181"/>
      <c r="H3" s="182"/>
      <c r="I3" s="189" t="s">
        <v>27</v>
      </c>
      <c r="J3" s="190"/>
      <c r="K3" s="190"/>
      <c r="L3" s="190"/>
      <c r="M3" s="190"/>
      <c r="N3" s="190"/>
      <c r="O3" s="191"/>
      <c r="P3" s="90"/>
      <c r="Q3" s="2"/>
      <c r="R3" s="77"/>
      <c r="S3" s="68"/>
      <c r="T3" s="2"/>
      <c r="U3" s="2"/>
      <c r="V3" s="2"/>
      <c r="W3" s="2"/>
      <c r="X3" s="2"/>
      <c r="Y3" s="2"/>
      <c r="Z3" s="2"/>
      <c r="AA3" s="2"/>
      <c r="AB3" s="2"/>
      <c r="AC3" s="2"/>
      <c r="AD3" s="2"/>
      <c r="AE3" s="2"/>
      <c r="AF3" s="2"/>
      <c r="AG3" s="2"/>
      <c r="AH3" s="2"/>
      <c r="AI3" s="2"/>
      <c r="AJ3" s="2"/>
      <c r="AK3" s="2"/>
      <c r="AL3" s="2"/>
    </row>
    <row r="4" spans="1:38" ht="15" customHeight="1" x14ac:dyDescent="0.3">
      <c r="A4" s="24" t="s">
        <v>17</v>
      </c>
      <c r="B4" s="70" t="s">
        <v>0</v>
      </c>
      <c r="C4" s="17" t="s">
        <v>51</v>
      </c>
      <c r="D4" s="17" t="s">
        <v>52</v>
      </c>
      <c r="E4" s="17" t="s">
        <v>53</v>
      </c>
      <c r="F4" s="17" t="s">
        <v>54</v>
      </c>
      <c r="G4" s="17" t="s">
        <v>55</v>
      </c>
      <c r="H4" s="34" t="s">
        <v>56</v>
      </c>
      <c r="I4" s="70" t="s">
        <v>0</v>
      </c>
      <c r="J4" s="17" t="s">
        <v>51</v>
      </c>
      <c r="K4" s="17" t="s">
        <v>52</v>
      </c>
      <c r="L4" s="17" t="s">
        <v>53</v>
      </c>
      <c r="M4" s="17" t="s">
        <v>54</v>
      </c>
      <c r="N4" s="17" t="s">
        <v>55</v>
      </c>
      <c r="O4" s="34" t="s">
        <v>56</v>
      </c>
      <c r="P4" s="89"/>
      <c r="R4" s="75" t="s">
        <v>38</v>
      </c>
      <c r="S4" s="65"/>
      <c r="V4" s="2"/>
      <c r="AD4" s="2"/>
      <c r="AL4" s="2"/>
    </row>
    <row r="5" spans="1:38" ht="15" customHeight="1" x14ac:dyDescent="0.25">
      <c r="A5" s="24"/>
      <c r="B5" s="152" t="str">
        <f>IF(DAY(JanSun1)=1,"",IF(AND(YEAR(JanSun1+1)=CalendarYear,MONTH(JanSun1+1)=1),JanSun1+1,""))</f>
        <v/>
      </c>
      <c r="C5" s="149"/>
      <c r="D5" s="149" t="str">
        <f>IF(DAY(JanSun1)=1,"",IF(AND(YEAR(JanSun1+3)=CalendarYear,MONTH(JanSun1+3)=1),JanSun1+3,""))</f>
        <v/>
      </c>
      <c r="E5" s="27" t="str">
        <f>IF(DAY(JanSun1)=1,"",IF(AND(YEAR(JanSun1+4)=CalendarYear,MONTH(JanSun1+4)=1),JanSun1+4,""))</f>
        <v/>
      </c>
      <c r="F5" s="149" t="str">
        <f>IF(DAY(JanSun1)=1,"",IF(AND(YEAR(JanSun1+5)=CalendarYear,MONTH(JanSun1+5)=1),JanSun1+5,""))</f>
        <v/>
      </c>
      <c r="G5" s="27" t="str">
        <f>IF(DAY(JanSun1)=1,"",IF(AND(YEAR(JanSun1+6)=CalendarYear,MONTH(JanSun1+6)=1),JanSun1+6,""))</f>
        <v/>
      </c>
      <c r="H5" s="50">
        <f>IF(DAY(JanSun1)=1,IF(AND(YEAR(JanSun1)=CalendarYear,MONTH(JanSun1)=1),JanSun1,""),IF(AND(YEAR(JanSun1+7)=CalendarYear,MONTH(JanSun1+7)=1),JanSun1+7,""))</f>
        <v>44562</v>
      </c>
      <c r="I5" s="71" t="str">
        <f>IF(DAY(FebSun1)=1,"",IF(AND(YEAR(FebSun1+1)=CalendarYear,MONTH(FebSun1+1)=2),FebSun1+1,""))</f>
        <v/>
      </c>
      <c r="J5" s="149" t="str">
        <f>IF(DAY(FebSun1)=1,"",IF(AND(YEAR(FebSun1+2)=CalendarYear,MONTH(FebSun1+2)=2),FebSun1+2,""))</f>
        <v/>
      </c>
      <c r="K5" s="149">
        <f>IF(DAY(FebSun1)=1,"",IF(AND(YEAR(FebSun1+3)=CalendarYear,MONTH(FebSun1+3)=2),FebSun1+3,""))</f>
        <v>44593</v>
      </c>
      <c r="L5" s="149">
        <f>IF(DAY(FebSun1)=1,"",IF(AND(YEAR(FebSun1+4)=CalendarYear,MONTH(FebSun1+4)=2),FebSun1+4,""))</f>
        <v>44594</v>
      </c>
      <c r="M5" s="149">
        <f>IF(DAY(FebSun1)=1,"",IF(AND(YEAR(FebSun1+5)=CalendarYear,MONTH(FebSun1+5)=2),FebSun1+5,""))</f>
        <v>44595</v>
      </c>
      <c r="N5" s="149">
        <f>IF(DAY(FebSun1)=1,"",IF(AND(YEAR(FebSun1+6)=CalendarYear,MONTH(FebSun1+6)=2),FebSun1+6,""))</f>
        <v>44596</v>
      </c>
      <c r="O5" s="138">
        <f>IF(DAY(FebSun1)=1,IF(AND(YEAR(FebSun1)=CalendarYear,MONTH(FebSun1)=2),FebSun1,""),IF(AND(YEAR(FebSun1+7)=CalendarYear,MONTH(FebSun1+7)=2),FebSun1+7,""))</f>
        <v>44597</v>
      </c>
      <c r="P5" s="89"/>
      <c r="R5" s="86" t="s">
        <v>67</v>
      </c>
      <c r="S5" s="65"/>
      <c r="V5" s="2"/>
      <c r="AD5" s="2"/>
      <c r="AL5" s="2"/>
    </row>
    <row r="6" spans="1:38" ht="15" customHeight="1" x14ac:dyDescent="0.25">
      <c r="A6" s="24"/>
      <c r="B6" s="71">
        <f>IF(DAY(JanSun1)=1,IF(AND(YEAR(JanSun1+1)=CalendarYear,MONTH(JanSun1+1)=1),JanSun1+1,""),IF(AND(YEAR(JanSun1+8)=CalendarYear,MONTH(JanSun1+8)=1),JanSun1+8,""))</f>
        <v>44563</v>
      </c>
      <c r="C6" s="149">
        <f>IF(DAY(JanSun1)=1,IF(AND(YEAR(JanSun1+2)=CalendarYear,MONTH(JanSun1+2)=1),JanSun1+2,""),IF(AND(YEAR(JanSun1+9)=CalendarYear,MONTH(JanSun1+9)=1),JanSun1+9,""))</f>
        <v>44564</v>
      </c>
      <c r="D6" s="149">
        <f>IF(DAY(JanSun1)=1,IF(AND(YEAR(JanSun1+3)=CalendarYear,MONTH(JanSun1+3)=1),JanSun1+3,""),IF(AND(YEAR(JanSun1+10)=CalendarYear,MONTH(JanSun1+10)=1),JanSun1+10,""))</f>
        <v>44565</v>
      </c>
      <c r="E6" s="149">
        <f>IF(DAY(JanSun1)=1,IF(AND(YEAR(JanSun1+4)=CalendarYear,MONTH(JanSun1+4)=1),JanSun1+4,""),IF(AND(YEAR(JanSun1+11)=CalendarYear,MONTH(JanSun1+11)=1),JanSun1+11,""))</f>
        <v>44566</v>
      </c>
      <c r="F6" s="149">
        <f>IF(DAY(JanSun1)=1,IF(AND(YEAR(JanSun1+5)=CalendarYear,MONTH(JanSun1+5)=1),JanSun1+5,""),IF(AND(YEAR(JanSun1+12)=CalendarYear,MONTH(JanSun1+12)=1),JanSun1+12,""))</f>
        <v>44567</v>
      </c>
      <c r="G6" s="149">
        <f>IF(DAY(JanSun1)=1,IF(AND(YEAR(JanSun1+6)=CalendarYear,MONTH(JanSun1+6)=1),JanSun1+6,""),IF(AND(YEAR(JanSun1+13)=CalendarYear,MONTH(JanSun1+13)=1),JanSun1+13,""))</f>
        <v>44568</v>
      </c>
      <c r="H6" s="138">
        <f>IF(DAY(JanSun1)=1,IF(AND(YEAR(JanSun1+7)=CalendarYear,MONTH(JanSun1+7)=1),JanSun1+7,""),IF(AND(YEAR(JanSun1+14)=CalendarYear,MONTH(JanSun1+14)=1),JanSun1+14,""))</f>
        <v>44569</v>
      </c>
      <c r="I6" s="71">
        <f>IF(DAY(FebSun1)=1,IF(AND(YEAR(FebSun1+1)=CalendarYear,MONTH(FebSun1+1)=2),FebSun1+1,""),IF(AND(YEAR(FebSun1+8)=CalendarYear,MONTH(FebSun1+8)=2),FebSun1+8,""))</f>
        <v>44598</v>
      </c>
      <c r="J6" s="149">
        <f>IF(DAY(FebSun1)=1,IF(AND(YEAR(FebSun1+2)=CalendarYear,MONTH(FebSun1+2)=2),FebSun1+2,""),IF(AND(YEAR(FebSun1+9)=CalendarYear,MONTH(FebSun1+9)=2),FebSun1+9,""))</f>
        <v>44599</v>
      </c>
      <c r="K6" s="149">
        <f>IF(DAY(FebSun1)=1,IF(AND(YEAR(FebSun1+3)=CalendarYear,MONTH(FebSun1+3)=2),FebSun1+3,""),IF(AND(YEAR(FebSun1+10)=CalendarYear,MONTH(FebSun1+10)=2),FebSun1+10,""))</f>
        <v>44600</v>
      </c>
      <c r="L6" s="153">
        <f>IF(DAY(FebSun1)=1,IF(AND(YEAR(FebSun1+4)=CalendarYear,MONTH(FebSun1+4)=2),FebSun1+4,""),IF(AND(YEAR(FebSun1+11)=CalendarYear,MONTH(FebSun1+11)=2),FebSun1+11,""))</f>
        <v>44601</v>
      </c>
      <c r="M6" s="153">
        <f>IF(DAY(FebSun1)=1,IF(AND(YEAR(FebSun1+5)=CalendarYear,MONTH(FebSun1+5)=2),FebSun1+5,""),IF(AND(YEAR(FebSun1+12)=CalendarYear,MONTH(FebSun1+12)=2),FebSun1+12,""))</f>
        <v>44602</v>
      </c>
      <c r="N6" s="153">
        <f>IF(DAY(FebSun1)=1,IF(AND(YEAR(FebSun1+6)=CalendarYear,MONTH(FebSun1+6)=2),FebSun1+6,""),IF(AND(YEAR(FebSun1+13)=CalendarYear,MONTH(FebSun1+13)=2),FebSun1+13,""))</f>
        <v>44603</v>
      </c>
      <c r="O6" s="138">
        <f>IF(DAY(FebSun1)=1,IF(AND(YEAR(FebSun1+7)=CalendarYear,MONTH(FebSun1+7)=2),FebSun1+7,""),IF(AND(YEAR(FebSun1+14)=CalendarYear,MONTH(FebSun1+14)=2),FebSun1+14,""))</f>
        <v>44604</v>
      </c>
      <c r="P6" s="89"/>
      <c r="R6" s="61"/>
      <c r="S6" s="65"/>
      <c r="V6" s="2"/>
      <c r="AD6" s="2"/>
      <c r="AL6" s="2"/>
    </row>
    <row r="7" spans="1:38" ht="15" customHeight="1" x14ac:dyDescent="0.25">
      <c r="B7" s="71">
        <f>IF(DAY(JanSun1)=1,IF(AND(YEAR(JanSun1+8)=CalendarYear,MONTH(JanSun1+8)=1),JanSun1+8,""),IF(AND(YEAR(JanSun1+15)=CalendarYear,MONTH(JanSun1+15)=1),JanSun1+15,""))</f>
        <v>44570</v>
      </c>
      <c r="C7" s="149">
        <f>IF(DAY(JanSun1)=1,IF(AND(YEAR(JanSun1+9)=CalendarYear,MONTH(JanSun1+9)=1),JanSun1+9,""),IF(AND(YEAR(JanSun1+16)=CalendarYear,MONTH(JanSun1+16)=1),JanSun1+16,""))</f>
        <v>44571</v>
      </c>
      <c r="D7" s="149">
        <f>IF(DAY(JanSun1)=1,IF(AND(YEAR(JanSun1+10)=CalendarYear,MONTH(JanSun1+10)=1),JanSun1+10,""),IF(AND(YEAR(JanSun1+17)=CalendarYear,MONTH(JanSun1+17)=1),JanSun1+17,""))</f>
        <v>44572</v>
      </c>
      <c r="E7" s="153">
        <f>IF(DAY(JanSun1)=1,IF(AND(YEAR(JanSun1+11)=CalendarYear,MONTH(JanSun1+11)=1),JanSun1+11,""),IF(AND(YEAR(JanSun1+18)=CalendarYear,MONTH(JanSun1+18)=1),JanSun1+18,""))</f>
        <v>44573</v>
      </c>
      <c r="F7" s="153">
        <f>IF(DAY(JanSun1)=1,IF(AND(YEAR(JanSun1+12)=CalendarYear,MONTH(JanSun1+12)=1),JanSun1+12,""),IF(AND(YEAR(JanSun1+19)=CalendarYear,MONTH(JanSun1+19)=1),JanSun1+19,""))</f>
        <v>44574</v>
      </c>
      <c r="G7" s="153">
        <f>IF(DAY(JanSun1)=1,IF(AND(YEAR(JanSun1+13)=CalendarYear,MONTH(JanSun1+13)=1),JanSun1+13,""),IF(AND(YEAR(JanSun1+20)=CalendarYear,MONTH(JanSun1+20)=1),JanSun1+20,""))</f>
        <v>44575</v>
      </c>
      <c r="H7" s="138">
        <f>IF(DAY(JanSun1)=1,IF(AND(YEAR(JanSun1+14)=CalendarYear,MONTH(JanSun1+14)=1),JanSun1+14,""),IF(AND(YEAR(JanSun1+21)=CalendarYear,MONTH(JanSun1+21)=1),JanSun1+21,""))</f>
        <v>44576</v>
      </c>
      <c r="I7" s="71">
        <f>IF(DAY(FebSun1)=1,IF(AND(YEAR(FebSun1+8)=CalendarYear,MONTH(FebSun1+8)=2),FebSun1+8,""),IF(AND(YEAR(FebSun1+15)=CalendarYear,MONTH(FebSun1+15)=2),FebSun1+15,""))</f>
        <v>44605</v>
      </c>
      <c r="J7" s="149">
        <f>IF(DAY(FebSun1)=1,IF(AND(YEAR(FebSun1+9)=CalendarYear,MONTH(FebSun1+9)=2),FebSun1+9,""),IF(AND(YEAR(FebSun1+16)=CalendarYear,MONTH(FebSun1+16)=2),FebSun1+16,""))</f>
        <v>44606</v>
      </c>
      <c r="K7" s="149">
        <f>IF(DAY(FebSun1)=1,IF(AND(YEAR(FebSun1+10)=CalendarYear,MONTH(FebSun1+10)=2),FebSun1+10,""),IF(AND(YEAR(FebSun1+17)=CalendarYear,MONTH(FebSun1+17)=2),FebSun1+17,""))</f>
        <v>44607</v>
      </c>
      <c r="L7" s="149">
        <f>IF(DAY(FebSun1)=1,IF(AND(YEAR(FebSun1+11)=CalendarYear,MONTH(FebSun1+11)=2),FebSun1+11,""),IF(AND(YEAR(FebSun1+18)=CalendarYear,MONTH(FebSun1+18)=2),FebSun1+18,""))</f>
        <v>44608</v>
      </c>
      <c r="M7" s="149">
        <f>IF(DAY(FebSun1)=1,IF(AND(YEAR(FebSun1+12)=CalendarYear,MONTH(FebSun1+12)=2),FebSun1+12,""),IF(AND(YEAR(FebSun1+19)=CalendarYear,MONTH(FebSun1+19)=2),FebSun1+19,""))</f>
        <v>44609</v>
      </c>
      <c r="N7" s="149">
        <f>IF(DAY(FebSun1)=1,IF(AND(YEAR(FebSun1+13)=CalendarYear,MONTH(FebSun1+13)=2),FebSun1+13,""),IF(AND(YEAR(FebSun1+20)=CalendarYear,MONTH(FebSun1+20)=2),FebSun1+20,""))</f>
        <v>44610</v>
      </c>
      <c r="O7" s="138">
        <f>IF(DAY(FebSun1)=1,IF(AND(YEAR(FebSun1+14)=CalendarYear,MONTH(FebSun1+14)=2),FebSun1+14,""),IF(AND(YEAR(FebSun1+21)=CalendarYear,MONTH(FebSun1+21)=2),FebSun1+21,""))</f>
        <v>44611</v>
      </c>
      <c r="P7" s="89"/>
      <c r="R7" s="65"/>
      <c r="S7" s="65"/>
      <c r="V7" s="2"/>
      <c r="AD7" s="2"/>
      <c r="AL7" s="2"/>
    </row>
    <row r="8" spans="1:38" ht="15" customHeight="1" x14ac:dyDescent="0.25">
      <c r="B8" s="71">
        <f>IF(DAY(JanSun1)=1,IF(AND(YEAR(JanSun1+15)=CalendarYear,MONTH(JanSun1+15)=1),JanSun1+15,""),IF(AND(YEAR(JanSun1+22)=CalendarYear,MONTH(JanSun1+22)=1),JanSun1+22,""))</f>
        <v>44577</v>
      </c>
      <c r="C8" s="149">
        <f>IF(DAY(JanSun1)=1,IF(AND(YEAR(JanSun1+16)=CalendarYear,MONTH(JanSun1+16)=1),JanSun1+16,""),IF(AND(YEAR(JanSun1+23)=CalendarYear,MONTH(JanSun1+23)=1),JanSun1+23,""))</f>
        <v>44578</v>
      </c>
      <c r="D8" s="149">
        <f>IF(DAY(JanSun1)=1,IF(AND(YEAR(JanSun1+17)=CalendarYear,MONTH(JanSun1+17)=1),JanSun1+17,""),IF(AND(YEAR(JanSun1+24)=CalendarYear,MONTH(JanSun1+24)=1),JanSun1+24,""))</f>
        <v>44579</v>
      </c>
      <c r="E8" s="149">
        <f>IF(DAY(JanSun1)=1,IF(AND(YEAR(JanSun1+18)=CalendarYear,MONTH(JanSun1+18)=1),JanSun1+18,""),IF(AND(YEAR(JanSun1+25)=CalendarYear,MONTH(JanSun1+25)=1),JanSun1+25,""))</f>
        <v>44580</v>
      </c>
      <c r="F8" s="149">
        <f>IF(DAY(JanSun1)=1,IF(AND(YEAR(JanSun1+19)=CalendarYear,MONTH(JanSun1+19)=1),JanSun1+19,""),IF(AND(YEAR(JanSun1+26)=CalendarYear,MONTH(JanSun1+26)=1),JanSun1+26,""))</f>
        <v>44581</v>
      </c>
      <c r="G8" s="149">
        <f>IF(DAY(JanSun1)=1,IF(AND(YEAR(JanSun1+20)=CalendarYear,MONTH(JanSun1+20)=1),JanSun1+20,""),IF(AND(YEAR(JanSun1+27)=CalendarYear,MONTH(JanSun1+27)=1),JanSun1+27,""))</f>
        <v>44582</v>
      </c>
      <c r="H8" s="138">
        <f>IF(DAY(JanSun1)=1,IF(AND(YEAR(JanSun1+21)=CalendarYear,MONTH(JanSun1+21)=1),JanSun1+21,""),IF(AND(YEAR(JanSun1+28)=CalendarYear,MONTH(JanSun1+28)=1),JanSun1+28,""))</f>
        <v>44583</v>
      </c>
      <c r="I8" s="71">
        <f>IF(DAY(FebSun1)=1,IF(AND(YEAR(FebSun1+15)=CalendarYear,MONTH(FebSun1+15)=2),FebSun1+15,""),IF(AND(YEAR(FebSun1+22)=CalendarYear,MONTH(FebSun1+22)=2),FebSun1+22,""))</f>
        <v>44612</v>
      </c>
      <c r="J8" s="149">
        <f>IF(DAY(FebSun1)=1,IF(AND(YEAR(FebSun1+16)=CalendarYear,MONTH(FebSun1+16)=2),FebSun1+16,""),IF(AND(YEAR(FebSun1+23)=CalendarYear,MONTH(FebSun1+23)=2),FebSun1+23,""))</f>
        <v>44613</v>
      </c>
      <c r="K8" s="149">
        <f>IF(DAY(FebSun1)=1,IF(AND(YEAR(FebSun1+17)=CalendarYear,MONTH(FebSun1+17)=2),FebSun1+17,""),IF(AND(YEAR(FebSun1+24)=CalendarYear,MONTH(FebSun1+24)=2),FebSun1+24,""))</f>
        <v>44614</v>
      </c>
      <c r="L8" s="153">
        <f>IF(DAY(FebSun1)=1,IF(AND(YEAR(FebSun1+18)=CalendarYear,MONTH(FebSun1+18)=2),FebSun1+18,""),IF(AND(YEAR(FebSun1+25)=CalendarYear,MONTH(FebSun1+25)=2),FebSun1+25,""))</f>
        <v>44615</v>
      </c>
      <c r="M8" s="153">
        <f>IF(DAY(FebSun1)=1,IF(AND(YEAR(FebSun1+19)=CalendarYear,MONTH(FebSun1+19)=2),FebSun1+19,""),IF(AND(YEAR(FebSun1+26)=CalendarYear,MONTH(FebSun1+26)=2),FebSun1+26,""))</f>
        <v>44616</v>
      </c>
      <c r="N8" s="153">
        <f>IF(DAY(FebSun1)=1,IF(AND(YEAR(FebSun1+20)=CalendarYear,MONTH(FebSun1+20)=2),FebSun1+20,""),IF(AND(YEAR(FebSun1+27)=CalendarYear,MONTH(FebSun1+27)=2),FebSun1+27,""))</f>
        <v>44617</v>
      </c>
      <c r="O8" s="138">
        <f>IF(DAY(FebSun1)=1,IF(AND(YEAR(FebSun1+21)=CalendarYear,MONTH(FebSun1+21)=2),FebSun1+21,""),IF(AND(YEAR(FebSun1+28)=CalendarYear,MONTH(FebSun1+28)=2),FebSun1+28,""))</f>
        <v>44618</v>
      </c>
      <c r="P8" s="89"/>
      <c r="R8" s="65"/>
      <c r="S8" s="65"/>
      <c r="V8" s="2"/>
      <c r="AD8" s="2"/>
      <c r="AL8" s="2"/>
    </row>
    <row r="9" spans="1:38" ht="15" customHeight="1" x14ac:dyDescent="0.25">
      <c r="B9" s="71">
        <f>IF(DAY(JanSun1)=1,IF(AND(YEAR(JanSun1+22)=CalendarYear,MONTH(JanSun1+22)=1),JanSun1+22,""),IF(AND(YEAR(JanSun1+29)=CalendarYear,MONTH(JanSun1+29)=1),JanSun1+29,""))</f>
        <v>44584</v>
      </c>
      <c r="C9" s="149">
        <f>IF(DAY(JanSun1)=1,IF(AND(YEAR(JanSun1+23)=CalendarYear,MONTH(JanSun1+23)=1),JanSun1+23,""),IF(AND(YEAR(JanSun1+30)=CalendarYear,MONTH(JanSun1+30)=1),JanSun1+30,""))</f>
        <v>44585</v>
      </c>
      <c r="D9" s="149">
        <f>IF(DAY(JanSun1)=1,IF(AND(YEAR(JanSun1+24)=CalendarYear,MONTH(JanSun1+24)=1),JanSun1+24,""),IF(AND(YEAR(JanSun1+31)=CalendarYear,MONTH(JanSun1+31)=1),JanSun1+31,""))</f>
        <v>44586</v>
      </c>
      <c r="E9" s="153">
        <f>IF(DAY(JanSun1)=1,IF(AND(YEAR(JanSun1+25)=CalendarYear,MONTH(JanSun1+25)=1),JanSun1+25,""),IF(AND(YEAR(JanSun1+32)=CalendarYear,MONTH(JanSun1+32)=1),JanSun1+32,""))</f>
        <v>44587</v>
      </c>
      <c r="F9" s="153">
        <f>IF(DAY(JanSun1)=1,IF(AND(YEAR(JanSun1+26)=CalendarYear,MONTH(JanSun1+26)=1),JanSun1+26,""),IF(AND(YEAR(JanSun1+33)=CalendarYear,MONTH(JanSun1+33)=1),JanSun1+33,""))</f>
        <v>44588</v>
      </c>
      <c r="G9" s="153">
        <f>IF(DAY(JanSun1)=1,IF(AND(YEAR(JanSun1+27)=CalendarYear,MONTH(JanSun1+27)=1),JanSun1+27,""),IF(AND(YEAR(JanSun1+34)=CalendarYear,MONTH(JanSun1+34)=1),JanSun1+34,""))</f>
        <v>44589</v>
      </c>
      <c r="H9" s="138">
        <f>IF(DAY(JanSun1)=1,IF(AND(YEAR(JanSun1+28)=CalendarYear,MONTH(JanSun1+28)=1),JanSun1+28,""),IF(AND(YEAR(JanSun1+35)=CalendarYear,MONTH(JanSun1+35)=1),JanSun1+35,""))</f>
        <v>44590</v>
      </c>
      <c r="I9" s="71">
        <f>IF(DAY(FebSun1)=1,IF(AND(YEAR(FebSun1+22)=CalendarYear,MONTH(FebSun1+22)=2),FebSun1+22,""),IF(AND(YEAR(FebSun1+29)=CalendarYear,MONTH(FebSun1+29)=2),FebSun1+29,""))</f>
        <v>44619</v>
      </c>
      <c r="J9" s="149">
        <f>IF(DAY(FebSun1)=1,IF(AND(YEAR(FebSun1+23)=CalendarYear,MONTH(FebSun1+23)=2),FebSun1+23,""),IF(AND(YEAR(FebSun1+30)=CalendarYear,MONTH(FebSun1+30)=2),FebSun1+30,""))</f>
        <v>44620</v>
      </c>
      <c r="K9" s="149" t="str">
        <f>IF(DAY(FebSun1)=1,IF(AND(YEAR(FebSun1+24)=CalendarYear,MONTH(FebSun1+24)=2),FebSun1+24,""),IF(AND(YEAR(FebSun1+31)=CalendarYear,MONTH(FebSun1+31)=2),FebSun1+31,""))</f>
        <v/>
      </c>
      <c r="L9" s="149" t="str">
        <f>IF(DAY(FebSun1)=1,IF(AND(YEAR(FebSun1+25)=CalendarYear,MONTH(FebSun1+25)=2),FebSun1+25,""),IF(AND(YEAR(FebSun1+32)=CalendarYear,MONTH(FebSun1+32)=2),FebSun1+32,""))</f>
        <v/>
      </c>
      <c r="M9" s="149" t="str">
        <f>IF(DAY(FebSun1)=1,IF(AND(YEAR(FebSun1+26)=CalendarYear,MONTH(FebSun1+26)=2),FebSun1+26,""),IF(AND(YEAR(FebSun1+33)=CalendarYear,MONTH(FebSun1+33)=2),FebSun1+33,""))</f>
        <v/>
      </c>
      <c r="N9" s="149" t="str">
        <f>IF(DAY(FebSun1)=1,IF(AND(YEAR(FebSun1+27)=CalendarYear,MONTH(FebSun1+27)=2),FebSun1+27,""),IF(AND(YEAR(FebSun1+34)=CalendarYear,MONTH(FebSun1+34)=2),FebSun1+34,""))</f>
        <v/>
      </c>
      <c r="O9" s="138" t="str">
        <f>IF(DAY(FebSun1)=1,IF(AND(YEAR(FebSun1+28)=CalendarYear,MONTH(FebSun1+28)=2),FebSun1+28,""),IF(AND(YEAR(FebSun1+35)=CalendarYear,MONTH(FebSun1+35)=2),FebSun1+35,""))</f>
        <v/>
      </c>
      <c r="P9" s="89"/>
      <c r="R9" s="78"/>
      <c r="S9" s="67"/>
      <c r="V9" s="2"/>
      <c r="AD9" s="2"/>
      <c r="AL9" s="2"/>
    </row>
    <row r="10" spans="1:38" ht="15" customHeight="1" x14ac:dyDescent="0.3">
      <c r="A10" s="24" t="s">
        <v>9</v>
      </c>
      <c r="B10" s="42">
        <v>30</v>
      </c>
      <c r="C10" s="37">
        <v>31</v>
      </c>
      <c r="D10" s="37"/>
      <c r="E10" s="37"/>
      <c r="F10" s="37"/>
      <c r="G10" s="37"/>
      <c r="H10" s="38"/>
      <c r="I10" s="72"/>
      <c r="J10" s="134"/>
      <c r="K10" s="134"/>
      <c r="L10" s="134"/>
      <c r="M10" s="134"/>
      <c r="N10" s="134"/>
      <c r="O10" s="141"/>
      <c r="P10" s="91"/>
      <c r="Q10" s="3"/>
      <c r="R10" s="74" t="s">
        <v>47</v>
      </c>
      <c r="T10" s="3"/>
      <c r="U10" s="3"/>
      <c r="V10" s="2"/>
      <c r="W10" s="3"/>
      <c r="X10" s="3"/>
      <c r="Y10" s="3"/>
      <c r="Z10" s="3"/>
      <c r="AA10" s="3"/>
      <c r="AB10" s="3"/>
      <c r="AC10" s="3"/>
      <c r="AD10" s="2"/>
      <c r="AE10" s="3"/>
      <c r="AF10" s="3"/>
      <c r="AG10" s="3"/>
      <c r="AH10" s="3"/>
      <c r="AI10" s="3"/>
      <c r="AJ10" s="3"/>
      <c r="AK10" s="3"/>
      <c r="AL10" s="2"/>
    </row>
    <row r="11" spans="1:38" ht="15" customHeight="1" x14ac:dyDescent="0.3">
      <c r="A11" s="24" t="s">
        <v>18</v>
      </c>
      <c r="B11" s="196" t="s">
        <v>28</v>
      </c>
      <c r="C11" s="197"/>
      <c r="D11" s="197"/>
      <c r="E11" s="197"/>
      <c r="F11" s="197"/>
      <c r="G11" s="197"/>
      <c r="H11" s="198"/>
      <c r="I11" s="196" t="s">
        <v>29</v>
      </c>
      <c r="J11" s="197"/>
      <c r="K11" s="197"/>
      <c r="L11" s="197"/>
      <c r="M11" s="197"/>
      <c r="N11" s="197"/>
      <c r="O11" s="198"/>
      <c r="P11" s="89"/>
      <c r="R11" s="74" t="s">
        <v>48</v>
      </c>
      <c r="V11" s="2"/>
      <c r="AD11" s="2"/>
      <c r="AL11" s="2"/>
    </row>
    <row r="12" spans="1:38" ht="15" customHeight="1" x14ac:dyDescent="0.3">
      <c r="B12" s="70" t="s">
        <v>0</v>
      </c>
      <c r="C12" s="142" t="s">
        <v>51</v>
      </c>
      <c r="D12" s="142" t="s">
        <v>52</v>
      </c>
      <c r="E12" s="142" t="s">
        <v>53</v>
      </c>
      <c r="F12" s="142" t="s">
        <v>54</v>
      </c>
      <c r="G12" s="142" t="s">
        <v>55</v>
      </c>
      <c r="H12" s="34" t="s">
        <v>56</v>
      </c>
      <c r="I12" s="143" t="s">
        <v>0</v>
      </c>
      <c r="J12" s="142" t="s">
        <v>51</v>
      </c>
      <c r="K12" s="142" t="s">
        <v>52</v>
      </c>
      <c r="L12" s="142" t="s">
        <v>53</v>
      </c>
      <c r="M12" s="142" t="s">
        <v>54</v>
      </c>
      <c r="N12" s="142" t="s">
        <v>55</v>
      </c>
      <c r="O12" s="34" t="s">
        <v>56</v>
      </c>
      <c r="P12" s="89"/>
      <c r="R12" s="74" t="s">
        <v>62</v>
      </c>
      <c r="V12" s="2"/>
      <c r="AD12" s="2"/>
      <c r="AL12" s="2"/>
    </row>
    <row r="13" spans="1:38" ht="15" customHeight="1" x14ac:dyDescent="0.3">
      <c r="A13" s="24"/>
      <c r="B13" s="71" t="str">
        <f>IF(DAY(MarSun1)=1,"",IF(AND(YEAR(MarSun1+1)=CalendarYear,MONTH(MarSun1+1)=3),MarSun1+1,""))</f>
        <v/>
      </c>
      <c r="C13" s="133" t="str">
        <f>IF(DAY(MarSun1)=1,"",IF(AND(YEAR(MarSun1+2)=CalendarYear,MONTH(MarSun1+2)=3),MarSun1+2,""))</f>
        <v/>
      </c>
      <c r="D13" s="133">
        <f>IF(DAY(MarSun1)=1,"",IF(AND(YEAR(MarSun1+3)=CalendarYear,MONTH(MarSun1+3)=3),MarSun1+3,""))</f>
        <v>44621</v>
      </c>
      <c r="E13" s="133">
        <f>IF(DAY(MarSun1)=1,"",IF(AND(YEAR(MarSun1+4)=CalendarYear,MONTH(MarSun1+4)=3),MarSun1+4,""))</f>
        <v>44622</v>
      </c>
      <c r="F13" s="133">
        <f>IF(DAY(MarSun1)=1,"",IF(AND(YEAR(MarSun1+5)=CalendarYear,MONTH(MarSun1+5)=3),MarSun1+5,""))</f>
        <v>44623</v>
      </c>
      <c r="G13" s="133">
        <f>IF(DAY(MarSun1)=1,"",IF(AND(YEAR(MarSun1+6)=CalendarYear,MONTH(MarSun1+6)=3),MarSun1+6,""))</f>
        <v>44624</v>
      </c>
      <c r="H13" s="138">
        <f>IF(DAY(MarSun1)=1,IF(AND(YEAR(MarSun1)=CalendarYear,MONTH(MarSun1)=3),MarSun1,""),IF(AND(YEAR(MarSun1+7)=CalendarYear,MONTH(MarSun1+7)=3),MarSun1+7,""))</f>
        <v>44625</v>
      </c>
      <c r="I13" s="135" t="str">
        <f>IF(DAY(AprSun1)=1,"",IF(AND(YEAR(AprSun1+1)=CalendarYear,MONTH(AprSun1+1)=4),AprSun1+1,""))</f>
        <v/>
      </c>
      <c r="J13" s="133" t="str">
        <f>IF(DAY(AprSun1)=1,"",IF(AND(YEAR(AprSun1+2)=CalendarYear,MONTH(AprSun1+2)=4),AprSun1+2,""))</f>
        <v/>
      </c>
      <c r="K13" s="133" t="str">
        <f>IF(DAY(AprSun1)=1,"",IF(AND(YEAR(AprSun1+3)=CalendarYear,MONTH(AprSun1+3)=4),AprSun1+3,""))</f>
        <v/>
      </c>
      <c r="L13" s="133" t="str">
        <f>IF(DAY(AprSun1)=1,"",IF(AND(YEAR(AprSun1+4)=CalendarYear,MONTH(AprSun1+4)=4),AprSun1+4,""))</f>
        <v/>
      </c>
      <c r="M13" s="135" t="str">
        <f>IF(DAY(AprSun1)=1,"",IF(AND(YEAR(AprSun1+5)=CalendarYear,MONTH(AprSun1+5)=4),AprSun1+5,""))</f>
        <v/>
      </c>
      <c r="N13" s="155">
        <f>IF(DAY(AprSun1)=1,"",IF(AND(YEAR(AprSun1+6)=CalendarYear,MONTH(AprSun1+6)=4),AprSun1+6,""))</f>
        <v>44652</v>
      </c>
      <c r="O13" s="138">
        <f>IF(DAY(AprSun1)=1,IF(AND(YEAR(AprSun1)=CalendarYear,MONTH(AprSun1)=4),AprSun1,""),IF(AND(YEAR(AprSun1+7)=CalendarYear,MONTH(AprSun1+7)=4),AprSun1+7,""))</f>
        <v>44653</v>
      </c>
      <c r="P13" s="89"/>
      <c r="R13" s="74" t="s">
        <v>49</v>
      </c>
      <c r="V13" s="2"/>
      <c r="AD13" s="2"/>
      <c r="AL13" s="2"/>
    </row>
    <row r="14" spans="1:38" ht="15" customHeight="1" x14ac:dyDescent="0.2">
      <c r="B14" s="71">
        <f>IF(DAY(MarSun1)=1,IF(AND(YEAR(MarSun1+1)=CalendarYear,MONTH(MarSun1+1)=3),MarSun1+1,""),IF(AND(YEAR(MarSun1+8)=CalendarYear,MONTH(MarSun1+8)=3),MarSun1+8,""))</f>
        <v>44626</v>
      </c>
      <c r="C14" s="133">
        <f>IF(DAY(MarSun1)=1,IF(AND(YEAR(MarSun1+2)=CalendarYear,MONTH(MarSun1+2)=3),MarSun1+2,""),IF(AND(YEAR(MarSun1+9)=CalendarYear,MONTH(MarSun1+9)=3),MarSun1+9,""))</f>
        <v>44627</v>
      </c>
      <c r="D14" s="133">
        <f>IF(DAY(MarSun1)=1,IF(AND(YEAR(MarSun1+3)=CalendarYear,MONTH(MarSun1+3)=3),MarSun1+3,""),IF(AND(YEAR(MarSun1+10)=CalendarYear,MONTH(MarSun1+10)=3),MarSun1+10,""))</f>
        <v>44628</v>
      </c>
      <c r="E14" s="154">
        <f>IF(DAY(MarSun1)=1,IF(AND(YEAR(MarSun1+4)=CalendarYear,MONTH(MarSun1+4)=3),MarSun1+4,""),IF(AND(YEAR(MarSun1+11)=CalendarYear,MONTH(MarSun1+11)=3),MarSun1+11,""))</f>
        <v>44629</v>
      </c>
      <c r="F14" s="154">
        <f>IF(DAY(MarSun1)=1,IF(AND(YEAR(MarSun1+5)=CalendarYear,MONTH(MarSun1+5)=3),MarSun1+5,""),IF(AND(YEAR(MarSun1+12)=CalendarYear,MONTH(MarSun1+12)=3),MarSun1+12,""))</f>
        <v>44630</v>
      </c>
      <c r="G14" s="154">
        <f>IF(DAY(MarSun1)=1,IF(AND(YEAR(MarSun1+6)=CalendarYear,MONTH(MarSun1+6)=3),MarSun1+6,""),IF(AND(YEAR(MarSun1+13)=CalendarYear,MONTH(MarSun1+13)=3),MarSun1+13,""))</f>
        <v>44631</v>
      </c>
      <c r="H14" s="138">
        <f>IF(DAY(MarSun1)=1,IF(AND(YEAR(MarSun1+7)=CalendarYear,MONTH(MarSun1+7)=3),MarSun1+7,""),IF(AND(YEAR(MarSun1+14)=CalendarYear,MONTH(MarSun1+14)=3),MarSun1+14,""))</f>
        <v>44632</v>
      </c>
      <c r="I14" s="135">
        <f>IF(DAY(AprSun1)=1,IF(AND(YEAR(AprSun1+1)=CalendarYear,MONTH(AprSun1+1)=4),AprSun1+1,""),IF(AND(YEAR(AprSun1+8)=CalendarYear,MONTH(AprSun1+8)=4),AprSun1+8,""))</f>
        <v>44654</v>
      </c>
      <c r="J14" s="139">
        <f>IF(DAY(AprSun1)=1,IF(AND(YEAR(AprSun1+2)=CalendarYear,MONTH(AprSun1+2)=4),AprSun1+2,""),IF(AND(YEAR(AprSun1+9)=CalendarYear,MONTH(AprSun1+9)=4),AprSun1+9,""))</f>
        <v>44655</v>
      </c>
      <c r="K14" s="133">
        <f>IF(DAY(AprSun1)=1,IF(AND(YEAR(AprSun1+3)=CalendarYear,MONTH(AprSun1+3)=4),AprSun1+3,""),IF(AND(YEAR(AprSun1+10)=CalendarYear,MONTH(AprSun1+10)=4),AprSun1+10,""))</f>
        <v>44656</v>
      </c>
      <c r="L14" s="133">
        <f>IF(DAY(AprSun1)=1,IF(AND(YEAR(AprSun1+4)=CalendarYear,MONTH(AprSun1+4)=4),AprSun1+4,""),IF(AND(YEAR(AprSun1+11)=CalendarYear,MONTH(AprSun1+11)=4),AprSun1+11,""))</f>
        <v>44657</v>
      </c>
      <c r="M14" s="139">
        <f>IF(DAY(AprSun1)=1,IF(AND(YEAR(AprSun1+5)=CalendarYear,MONTH(AprSun1+5)=4),AprSun1+5,""),IF(AND(YEAR(AprSun1+12)=CalendarYear,MONTH(AprSun1+12)=4),AprSun1+12,""))</f>
        <v>44658</v>
      </c>
      <c r="N14" s="139">
        <f>IF(DAY(AprSun1)=1,IF(AND(YEAR(AprSun1+6)=CalendarYear,MONTH(AprSun1+6)=4),AprSun1+6,""),IF(AND(YEAR(AprSun1+13)=CalendarYear,MONTH(AprSun1+13)=4),AprSun1+13,""))</f>
        <v>44659</v>
      </c>
      <c r="O14" s="138">
        <f>IF(DAY(AprSun1)=1,IF(AND(YEAR(AprSun1+7)=CalendarYear,MONTH(AprSun1+7)=4),AprSun1+7,""),IF(AND(YEAR(AprSun1+14)=CalendarYear,MONTH(AprSun1+14)=4),AprSun1+14,""))</f>
        <v>44660</v>
      </c>
      <c r="P14" s="89"/>
      <c r="R14" s="78"/>
      <c r="S14" s="12"/>
      <c r="V14" s="2"/>
      <c r="AD14" s="2"/>
      <c r="AL14" s="2"/>
    </row>
    <row r="15" spans="1:38" ht="15" customHeight="1" x14ac:dyDescent="0.2">
      <c r="B15" s="71">
        <f>IF(DAY(MarSun1)=1,IF(AND(YEAR(MarSun1+8)=CalendarYear,MONTH(MarSun1+8)=3),MarSun1+8,""),IF(AND(YEAR(MarSun1+15)=CalendarYear,MONTH(MarSun1+15)=3),MarSun1+15,""))</f>
        <v>44633</v>
      </c>
      <c r="C15" s="133">
        <f>IF(DAY(MarSun1)=1,IF(AND(YEAR(MarSun1+9)=CalendarYear,MONTH(MarSun1+9)=3),MarSun1+9,""),IF(AND(YEAR(MarSun1+16)=CalendarYear,MONTH(MarSun1+16)=3),MarSun1+16,""))</f>
        <v>44634</v>
      </c>
      <c r="D15" s="133">
        <f>IF(DAY(MarSun1)=1,IF(AND(YEAR(MarSun1+10)=CalendarYear,MONTH(MarSun1+10)=3),MarSun1+10,""),IF(AND(YEAR(MarSun1+17)=CalendarYear,MONTH(MarSun1+17)=3),MarSun1+17,""))</f>
        <v>44635</v>
      </c>
      <c r="E15" s="133">
        <f>IF(DAY(MarSun1)=1,IF(AND(YEAR(MarSun1+11)=CalendarYear,MONTH(MarSun1+11)=3),MarSun1+11,""),IF(AND(YEAR(MarSun1+18)=CalendarYear,MONTH(MarSun1+18)=3),MarSun1+18,""))</f>
        <v>44636</v>
      </c>
      <c r="F15" s="133">
        <f>IF(DAY(MarSun1)=1,IF(AND(YEAR(MarSun1+12)=CalendarYear,MONTH(MarSun1+12)=3),MarSun1+12,""),IF(AND(YEAR(MarSun1+19)=CalendarYear,MONTH(MarSun1+19)=3),MarSun1+19,""))</f>
        <v>44637</v>
      </c>
      <c r="G15" s="133">
        <f>IF(DAY(MarSun1)=1,IF(AND(YEAR(MarSun1+13)=CalendarYear,MONTH(MarSun1+13)=3),MarSun1+13,""),IF(AND(YEAR(MarSun1+20)=CalendarYear,MONTH(MarSun1+20)=3),MarSun1+20,""))</f>
        <v>44638</v>
      </c>
      <c r="H15" s="164">
        <f>IF(DAY(MarSun1)=1,IF(AND(YEAR(MarSun1+14)=CalendarYear,MONTH(MarSun1+14)=3),MarSun1+14,""),IF(AND(YEAR(MarSun1+21)=CalendarYear,MONTH(MarSun1+21)=3),MarSun1+21,""))</f>
        <v>44639</v>
      </c>
      <c r="I15" s="135">
        <f>IF(DAY(AprSun1)=1,IF(AND(YEAR(AprSun1+8)=CalendarYear,MONTH(AprSun1+8)=4),AprSun1+8,""),IF(AND(YEAR(AprSun1+15)=CalendarYear,MONTH(AprSun1+15)=4),AprSun1+15,""))</f>
        <v>44661</v>
      </c>
      <c r="J15" s="139">
        <f>IF(DAY(AprSun1)=1,IF(AND(YEAR(AprSun1+9)=CalendarYear,MONTH(AprSun1+9)=4),AprSun1+9,""),IF(AND(YEAR(AprSun1+16)=CalendarYear,MONTH(AprSun1+16)=4),AprSun1+16,""))</f>
        <v>44662</v>
      </c>
      <c r="K15" s="154">
        <f>IF(DAY(AprSun1)=1,IF(AND(YEAR(AprSun1+10)=CalendarYear,MONTH(AprSun1+10)=4),AprSun1+10,""),IF(AND(YEAR(AprSun1+17)=CalendarYear,MONTH(AprSun1+17)=4),AprSun1+17,""))</f>
        <v>44663</v>
      </c>
      <c r="L15" s="154">
        <f>IF(DAY(AprSun1)=1,IF(AND(YEAR(AprSun1+11)=CalendarYear,MONTH(AprSun1+11)=4),AprSun1+11,""),IF(AND(YEAR(AprSun1+18)=CalendarYear,MONTH(AprSun1+18)=4),AprSun1+18,""))</f>
        <v>44664</v>
      </c>
      <c r="M15" s="166">
        <f>IF(DAY(AprSun1)=1,IF(AND(YEAR(AprSun1+12)=CalendarYear,MONTH(AprSun1+12)=4),AprSun1+12,""),IF(AND(YEAR(AprSun1+19)=CalendarYear,MONTH(AprSun1+19)=4),AprSun1+19,""))</f>
        <v>44665</v>
      </c>
      <c r="N15" s="135">
        <f>IF(DAY(AprSun1)=1,IF(AND(YEAR(AprSun1+13)=CalendarYear,MONTH(AprSun1+13)=4),AprSun1+13,""),IF(AND(YEAR(AprSun1+20)=CalendarYear,MONTH(AprSun1+20)=4),AprSun1+20,""))</f>
        <v>44666</v>
      </c>
      <c r="O15" s="138">
        <f>IF(DAY(AprSun1)=1,IF(AND(YEAR(AprSun1+14)=CalendarYear,MONTH(AprSun1+14)=4),AprSun1+14,""),IF(AND(YEAR(AprSun1+21)=CalendarYear,MONTH(AprSun1+21)=4),AprSun1+21,""))</f>
        <v>44667</v>
      </c>
      <c r="P15" s="89"/>
      <c r="R15" s="1"/>
      <c r="S15" s="10"/>
      <c r="V15" s="2"/>
      <c r="AD15" s="2"/>
      <c r="AL15" s="2"/>
    </row>
    <row r="16" spans="1:38" ht="15" customHeight="1" x14ac:dyDescent="0.2">
      <c r="B16" s="165">
        <f>IF(DAY(MarSun1)=1,IF(AND(YEAR(MarSun1+15)=CalendarYear,MONTH(MarSun1+15)=3),MarSun1+15,""),IF(AND(YEAR(MarSun1+22)=CalendarYear,MONTH(MarSun1+22)=3),MarSun1+22,""))</f>
        <v>44640</v>
      </c>
      <c r="C16" s="133">
        <f>IF(DAY(MarSun1)=1,IF(AND(YEAR(MarSun1+16)=CalendarYear,MONTH(MarSun1+16)=3),MarSun1+16,""),IF(AND(YEAR(MarSun1+23)=CalendarYear,MONTH(MarSun1+23)=3),MarSun1+23,""))</f>
        <v>44641</v>
      </c>
      <c r="D16" s="133">
        <f>IF(DAY(MarSun1)=1,IF(AND(YEAR(MarSun1+17)=CalendarYear,MONTH(MarSun1+17)=3),MarSun1+17,""),IF(AND(YEAR(MarSun1+24)=CalendarYear,MONTH(MarSun1+24)=3),MarSun1+24,""))</f>
        <v>44642</v>
      </c>
      <c r="E16" s="133">
        <f>IF(DAY(MarSun1)=1,IF(AND(YEAR(MarSun1+18)=CalendarYear,MONTH(MarSun1+18)=3),MarSun1+18,""),IF(AND(YEAR(MarSun1+25)=CalendarYear,MONTH(MarSun1+25)=3),MarSun1+25,""))</f>
        <v>44643</v>
      </c>
      <c r="F16" s="133">
        <f>IF(DAY(MarSun1)=1,IF(AND(YEAR(MarSun1+19)=CalendarYear,MONTH(MarSun1+19)=3),MarSun1+19,""),IF(AND(YEAR(MarSun1+26)=CalendarYear,MONTH(MarSun1+26)=3),MarSun1+26,""))</f>
        <v>44644</v>
      </c>
      <c r="G16" s="133">
        <f>IF(DAY(MarSun1)=1,IF(AND(YEAR(MarSun1+20)=CalendarYear,MONTH(MarSun1+20)=3),MarSun1+20,""),IF(AND(YEAR(MarSun1+27)=CalendarYear,MONTH(MarSun1+27)=3),MarSun1+27,""))</f>
        <v>44645</v>
      </c>
      <c r="H16" s="138">
        <f>IF(DAY(MarSun1)=1,IF(AND(YEAR(MarSun1+21)=CalendarYear,MONTH(MarSun1+21)=3),MarSun1+21,""),IF(AND(YEAR(MarSun1+28)=CalendarYear,MONTH(MarSun1+28)=3),MarSun1+28,""))</f>
        <v>44646</v>
      </c>
      <c r="I16" s="135">
        <f>IF(DAY(AprSun1)=1,IF(AND(YEAR(AprSun1+15)=CalendarYear,MONTH(AprSun1+15)=4),AprSun1+15,""),IF(AND(YEAR(AprSun1+22)=CalendarYear,MONTH(AprSun1+22)=4),AprSun1+22,""))</f>
        <v>44668</v>
      </c>
      <c r="J16" s="133">
        <f>IF(DAY(AprSun1)=1,IF(AND(YEAR(AprSun1+16)=CalendarYear,MONTH(AprSun1+16)=4),AprSun1+16,""),IF(AND(YEAR(AprSun1+23)=CalendarYear,MONTH(AprSun1+23)=4),AprSun1+23,""))</f>
        <v>44669</v>
      </c>
      <c r="K16" s="133">
        <f>IF(DAY(AprSun1)=1,IF(AND(YEAR(AprSun1+17)=CalendarYear,MONTH(AprSun1+17)=4),AprSun1+17,""),IF(AND(YEAR(AprSun1+24)=CalendarYear,MONTH(AprSun1+24)=4),AprSun1+24,""))</f>
        <v>44670</v>
      </c>
      <c r="L16" s="133">
        <f>IF(DAY(AprSun1)=1,IF(AND(YEAR(AprSun1+18)=CalendarYear,MONTH(AprSun1+18)=4),AprSun1+18,""),IF(AND(YEAR(AprSun1+25)=CalendarYear,MONTH(AprSun1+25)=4),AprSun1+25,""))</f>
        <v>44671</v>
      </c>
      <c r="M16" s="135">
        <f>IF(DAY(AprSun1)=1,IF(AND(YEAR(AprSun1+19)=CalendarYear,MONTH(AprSun1+19)=4),AprSun1+19,""),IF(AND(YEAR(AprSun1+26)=CalendarYear,MONTH(AprSun1+26)=4),AprSun1+26,""))</f>
        <v>44672</v>
      </c>
      <c r="N16" s="133">
        <f>IF(DAY(AprSun1)=1,IF(AND(YEAR(AprSun1+20)=CalendarYear,MONTH(AprSun1+20)=4),AprSun1+20,""),IF(AND(YEAR(AprSun1+27)=CalendarYear,MONTH(AprSun1+27)=4),AprSun1+27,""))</f>
        <v>44673</v>
      </c>
      <c r="O16" s="138">
        <f>IF(DAY(AprSun1)=1,IF(AND(YEAR(AprSun1+21)=CalendarYear,MONTH(AprSun1+21)=4),AprSun1+21,""),IF(AND(YEAR(AprSun1+28)=CalendarYear,MONTH(AprSun1+28)=4),AprSun1+28,""))</f>
        <v>44674</v>
      </c>
      <c r="P16" s="89"/>
      <c r="R16" s="1"/>
      <c r="S16" s="11"/>
      <c r="V16" s="2"/>
      <c r="AD16" s="2"/>
      <c r="AL16" s="2"/>
    </row>
    <row r="17" spans="1:38" ht="15" customHeight="1" x14ac:dyDescent="0.2">
      <c r="B17" s="71">
        <f>IF(DAY(MarSun1)=1,IF(AND(YEAR(MarSun1+22)=CalendarYear,MONTH(MarSun1+22)=3),MarSun1+22,""),IF(AND(YEAR(MarSun1+29)=CalendarYear,MONTH(MarSun1+29)=3),MarSun1+29,""))</f>
        <v>44647</v>
      </c>
      <c r="C17" s="133">
        <f>IF(DAY(MarSun1)=1,IF(AND(YEAR(MarSun1+23)=CalendarYear,MONTH(MarSun1+23)=3),MarSun1+23,""),IF(AND(YEAR(MarSun1+30)=CalendarYear,MONTH(MarSun1+30)=3),MarSun1+30,""))</f>
        <v>44648</v>
      </c>
      <c r="D17" s="133">
        <f>IF(DAY(MarSun1)=1,IF(AND(YEAR(MarSun1+24)=CalendarYear,MONTH(MarSun1+24)=3),MarSun1+24,""),IF(AND(YEAR(MarSun1+31)=CalendarYear,MONTH(MarSun1+31)=3),MarSun1+31,""))</f>
        <v>44649</v>
      </c>
      <c r="E17" s="154">
        <f>IF(DAY(MarSun1)=1,IF(AND(YEAR(MarSun1+25)=CalendarYear,MONTH(MarSun1+25)=3),MarSun1+25,""),IF(AND(YEAR(MarSun1+32)=CalendarYear,MONTH(MarSun1+32)=3),MarSun1+32,""))</f>
        <v>44650</v>
      </c>
      <c r="F17" s="154">
        <f>IF(DAY(MarSun1)=1,IF(AND(YEAR(MarSun1+26)=CalendarYear,MONTH(MarSun1+26)=3),MarSun1+26,""),IF(AND(YEAR(MarSun1+33)=CalendarYear,MONTH(MarSun1+33)=3),MarSun1+33,""))</f>
        <v>44651</v>
      </c>
      <c r="G17" s="133" t="str">
        <f>IF(DAY(MarSun1)=1,IF(AND(YEAR(MarSun1+27)=CalendarYear,MONTH(MarSun1+27)=3),MarSun1+27,""),IF(AND(YEAR(MarSun1+34)=CalendarYear,MONTH(MarSun1+34)=3),MarSun1+34,""))</f>
        <v/>
      </c>
      <c r="H17" s="138" t="str">
        <f>IF(DAY(MarSun1)=1,IF(AND(YEAR(MarSun1+28)=CalendarYear,MONTH(MarSun1+28)=3),MarSun1+28,""),IF(AND(YEAR(MarSun1+35)=CalendarYear,MONTH(MarSun1+35)=3),MarSun1+35,""))</f>
        <v/>
      </c>
      <c r="I17" s="135">
        <f>IF(DAY(AprSun1)=1,IF(AND(YEAR(AprSun1+22)=CalendarYear,MONTH(AprSun1+22)=4),AprSun1+22,""),IF(AND(YEAR(AprSun1+29)=CalendarYear,MONTH(AprSun1+29)=4),AprSun1+29,""))</f>
        <v>44675</v>
      </c>
      <c r="J17" s="133">
        <f>IF(DAY(AprSun1)=1,IF(AND(YEAR(AprSun1+23)=CalendarYear,MONTH(AprSun1+23)=4),AprSun1+23,""),IF(AND(YEAR(AprSun1+30)=CalendarYear,MONTH(AprSun1+30)=4),AprSun1+30,""))</f>
        <v>44676</v>
      </c>
      <c r="K17" s="133">
        <f>IF(DAY(AprSun1)=1,IF(AND(YEAR(AprSun1+24)=CalendarYear,MONTH(AprSun1+24)=4),AprSun1+24,""),IF(AND(YEAR(AprSun1+31)=CalendarYear,MONTH(AprSun1+31)=4),AprSun1+31,""))</f>
        <v>44677</v>
      </c>
      <c r="L17" s="154">
        <f>IF(DAY(AprSun1)=1,IF(AND(YEAR(AprSun1+25)=CalendarYear,MONTH(AprSun1+25)=4),AprSun1+25,""),IF(AND(YEAR(AprSun1+32)=CalendarYear,MONTH(AprSun1+32)=4),AprSun1+32,""))</f>
        <v>44678</v>
      </c>
      <c r="M17" s="154">
        <f>IF(DAY(AprSun1)=1,IF(AND(YEAR(AprSun1+26)=CalendarYear,MONTH(AprSun1+26)=4),AprSun1+26,""),IF(AND(YEAR(AprSun1+33)=CalendarYear,MONTH(AprSun1+33)=4),AprSun1+33,""))</f>
        <v>44679</v>
      </c>
      <c r="N17" s="154">
        <f>IF(DAY(AprSun1)=1,IF(AND(YEAR(AprSun1+27)=CalendarYear,MONTH(AprSun1+27)=4),AprSun1+27,""),IF(AND(YEAR(AprSun1+34)=CalendarYear,MONTH(AprSun1+34)=4),AprSun1+34,""))</f>
        <v>44680</v>
      </c>
      <c r="O17" s="138">
        <f>IF(DAY(AprSun1)=1,IF(AND(YEAR(AprSun1+28)=CalendarYear,MONTH(AprSun1+28)=4),AprSun1+28,""),IF(AND(YEAR(AprSun1+35)=CalendarYear,MONTH(AprSun1+35)=4),AprSun1+35,""))</f>
        <v>44681</v>
      </c>
      <c r="P17" s="89"/>
      <c r="R17" s="77"/>
      <c r="V17" s="2"/>
      <c r="AD17" s="2"/>
      <c r="AL17" s="2"/>
    </row>
    <row r="18" spans="1:38" ht="15" customHeight="1" x14ac:dyDescent="0.3">
      <c r="A18" s="24" t="s">
        <v>10</v>
      </c>
      <c r="B18" s="140" t="str">
        <f>IF(DAY(MarSun1)=1,IF(AND(YEAR(MarSun1+29)=CalendarYear,MONTH(MarSun1+29)=3),MarSun1+29,""),IF(AND(YEAR(MarSun1+36)=CalendarYear,MONTH(MarSun1+36)=3),MarSun1+36,""))</f>
        <v/>
      </c>
      <c r="C18" s="134" t="str">
        <f>IF(DAY(MarSun1)=1,IF(AND(YEAR(MarSun1+30)=CalendarYear,MONTH(MarSun1+30)=3),MarSun1+30,""),IF(AND(YEAR(MarSun1+37)=CalendarYear,MONTH(MarSun1+37)=3),MarSun1+37,""))</f>
        <v/>
      </c>
      <c r="D18" s="134" t="str">
        <f>IF(DAY(MarSun1)=1,IF(AND(YEAR(MarSun1+31)=CalendarYear,MONTH(MarSun1+31)=3),MarSun1+31,""),IF(AND(YEAR(MarSun1+38)=CalendarYear,MONTH(MarSun1+38)=3),MarSun1+38,""))</f>
        <v/>
      </c>
      <c r="E18" s="134" t="str">
        <f>IF(DAY(MarSun1)=1,IF(AND(YEAR(MarSun1+32)=CalendarYear,MONTH(MarSun1+32)=3),MarSun1+32,""),IF(AND(YEAR(MarSun1+39)=CalendarYear,MONTH(MarSun1+39)=3),MarSun1+39,""))</f>
        <v/>
      </c>
      <c r="F18" s="134" t="str">
        <f>IF(DAY(MarSun1)=1,IF(AND(YEAR(MarSun1+33)=CalendarYear,MONTH(MarSun1+33)=3),MarSun1+33,""),IF(AND(YEAR(MarSun1+40)=CalendarYear,MONTH(MarSun1+40)=3),MarSun1+40,""))</f>
        <v/>
      </c>
      <c r="G18" s="134" t="str">
        <f>IF(DAY(MarSun1)=1,IF(AND(YEAR(MarSun1+34)=CalendarYear,MONTH(MarSun1+34)=3),MarSun1+34,""),IF(AND(YEAR(MarSun1+41)=CalendarYear,MONTH(MarSun1+41)=3),MarSun1+41,""))</f>
        <v/>
      </c>
      <c r="H18" s="141" t="str">
        <f>IF(DAY(MarSun1)=1,IF(AND(YEAR(MarSun1+35)=CalendarYear,MONTH(MarSun1+35)=3),MarSun1+35,""),IF(AND(YEAR(MarSun1+42)=CalendarYear,MONTH(MarSun1+42)=3),MarSun1+42,""))</f>
        <v/>
      </c>
      <c r="I18" s="134" t="str">
        <f>IF(DAY(AprSun1)=1,IF(AND(YEAR(AprSun1+29)=CalendarYear,MONTH(AprSun1+29)=4),AprSun1+29,""),IF(AND(YEAR(AprSun1+36)=CalendarYear,MONTH(AprSun1+36)=4),AprSun1+36,""))</f>
        <v/>
      </c>
      <c r="J18" s="134" t="str">
        <f>IF(DAY(AprSun1)=1,IF(AND(YEAR(AprSun1+30)=CalendarYear,MONTH(AprSun1+30)=4),AprSun1+30,""),IF(AND(YEAR(AprSun1+37)=CalendarYear,MONTH(AprSun1+37)=4),AprSun1+37,""))</f>
        <v/>
      </c>
      <c r="K18" s="134" t="str">
        <f>IF(DAY(AprSun1)=1,IF(AND(YEAR(AprSun1+31)=CalendarYear,MONTH(AprSun1+31)=4),AprSun1+31,""),IF(AND(YEAR(AprSun1+38)=CalendarYear,MONTH(AprSun1+38)=4),AprSun1+38,""))</f>
        <v/>
      </c>
      <c r="L18" s="134" t="str">
        <f>IF(DAY(AprSun1)=1,IF(AND(YEAR(AprSun1+32)=CalendarYear,MONTH(AprSun1+32)=4),AprSun1+32,""),IF(AND(YEAR(AprSun1+39)=CalendarYear,MONTH(AprSun1+39)=4),AprSun1+39,""))</f>
        <v/>
      </c>
      <c r="M18" s="134" t="str">
        <f>IF(DAY(AprSun1)=1,IF(AND(YEAR(AprSun1+33)=CalendarYear,MONTH(AprSun1+33)=4),AprSun1+33,""),IF(AND(YEAR(AprSun1+40)=CalendarYear,MONTH(AprSun1+40)=4),AprSun1+40,""))</f>
        <v/>
      </c>
      <c r="N18" s="134" t="str">
        <f>IF(DAY(AprSun1)=1,IF(AND(YEAR(AprSun1+34)=CalendarYear,MONTH(AprSun1+34)=4),AprSun1+34,""),IF(AND(YEAR(AprSun1+41)=CalendarYear,MONTH(AprSun1+41)=4),AprSun1+41,""))</f>
        <v/>
      </c>
      <c r="O18" s="141" t="str">
        <f>IF(DAY(AprSun1)=1,IF(AND(YEAR(AprSun1+35)=CalendarYear,MONTH(AprSun1+35)=4),AprSun1+35,""),IF(AND(YEAR(AprSun1+42)=CalendarYear,MONTH(AprSun1+42)=4),AprSun1+42,""))</f>
        <v/>
      </c>
      <c r="P18" s="91"/>
      <c r="Q18" s="3"/>
      <c r="R18" s="75" t="s">
        <v>57</v>
      </c>
      <c r="T18" s="3"/>
      <c r="U18" s="3"/>
      <c r="V18" s="2"/>
      <c r="W18" s="3"/>
      <c r="X18" s="3"/>
      <c r="Y18" s="3"/>
      <c r="Z18" s="3"/>
      <c r="AA18" s="3"/>
      <c r="AB18" s="3"/>
      <c r="AC18" s="3"/>
      <c r="AD18" s="2"/>
      <c r="AE18" s="3"/>
      <c r="AF18" s="3"/>
      <c r="AG18" s="3"/>
      <c r="AH18" s="3"/>
      <c r="AI18" s="3"/>
      <c r="AJ18" s="3"/>
      <c r="AK18" s="3"/>
      <c r="AL18" s="2"/>
    </row>
    <row r="19" spans="1:38" ht="15" customHeight="1" x14ac:dyDescent="0.3">
      <c r="A19" s="24" t="s">
        <v>19</v>
      </c>
      <c r="B19" s="183" t="s">
        <v>30</v>
      </c>
      <c r="C19" s="170"/>
      <c r="D19" s="170"/>
      <c r="E19" s="170"/>
      <c r="F19" s="170"/>
      <c r="G19" s="170"/>
      <c r="H19" s="171"/>
      <c r="I19" s="183" t="s">
        <v>31</v>
      </c>
      <c r="J19" s="170"/>
      <c r="K19" s="170"/>
      <c r="L19" s="170"/>
      <c r="M19" s="170"/>
      <c r="N19" s="170"/>
      <c r="O19" s="171"/>
      <c r="P19" s="89"/>
      <c r="R19" s="75" t="s">
        <v>66</v>
      </c>
      <c r="V19" s="2"/>
      <c r="AD19" s="2"/>
      <c r="AL19" s="2"/>
    </row>
    <row r="20" spans="1:38" ht="15" customHeight="1" x14ac:dyDescent="0.3">
      <c r="A20" s="24"/>
      <c r="B20" s="70" t="s">
        <v>0</v>
      </c>
      <c r="C20" s="142" t="s">
        <v>51</v>
      </c>
      <c r="D20" s="142" t="s">
        <v>52</v>
      </c>
      <c r="E20" s="142" t="s">
        <v>53</v>
      </c>
      <c r="F20" s="142" t="s">
        <v>54</v>
      </c>
      <c r="G20" s="142" t="s">
        <v>55</v>
      </c>
      <c r="H20" s="34" t="s">
        <v>56</v>
      </c>
      <c r="I20" s="143" t="s">
        <v>0</v>
      </c>
      <c r="J20" s="142" t="s">
        <v>51</v>
      </c>
      <c r="K20" s="142" t="s">
        <v>52</v>
      </c>
      <c r="L20" s="142" t="s">
        <v>53</v>
      </c>
      <c r="M20" s="142" t="s">
        <v>54</v>
      </c>
      <c r="N20" s="142" t="s">
        <v>55</v>
      </c>
      <c r="O20" s="34" t="s">
        <v>56</v>
      </c>
      <c r="P20" s="89"/>
      <c r="R20" s="75" t="s">
        <v>64</v>
      </c>
      <c r="V20" s="2"/>
      <c r="AD20" s="2"/>
      <c r="AL20" s="2"/>
    </row>
    <row r="21" spans="1:38" ht="15" customHeight="1" x14ac:dyDescent="0.3">
      <c r="B21" s="71">
        <f>IF(DAY(MaySun1)=1,"",IF(AND(YEAR(MaySun1+1)=CalendarYear,MONTH(MaySun1+1)=5),MaySun1+1,""))</f>
        <v>44682</v>
      </c>
      <c r="C21" s="133">
        <f>IF(DAY(MaySun1)=1,"",IF(AND(YEAR(MaySun1+2)=CalendarYear,MONTH(MaySun1+2)=5),MaySun1+2,""))</f>
        <v>44683</v>
      </c>
      <c r="D21" s="133">
        <f>IF(DAY(MaySun1)=1,"",IF(AND(YEAR(MaySun1+3)=CalendarYear,MONTH(MaySun1+3)=5),MaySun1+3,""))</f>
        <v>44684</v>
      </c>
      <c r="E21" s="133">
        <f>IF(DAY(MaySun1)=1,"",IF(AND(YEAR(MaySun1+4)=CalendarYear,MONTH(MaySun1+4)=5),MaySun1+4,""))</f>
        <v>44685</v>
      </c>
      <c r="F21" s="133">
        <f>IF(DAY(MaySun1)=1,"",IF(AND(YEAR(MaySun1+5)=CalendarYear,MONTH(MaySun1+5)=5),MaySun1+5,""))</f>
        <v>44686</v>
      </c>
      <c r="G21" s="139">
        <f>IF(DAY(MaySun1)=1,"",IF(AND(YEAR(MaySun1+6)=CalendarYear,MONTH(MaySun1+6)=5),MaySun1+6,""))</f>
        <v>44687</v>
      </c>
      <c r="H21" s="138">
        <f>IF(DAY(MaySun1)=1,IF(AND(YEAR(MaySun1)=CalendarYear,MONTH(MaySun1)=5),MaySun1,""),IF(AND(YEAR(MaySun1+7)=CalendarYear,MONTH(MaySun1+7)=5),MaySun1+7,""))</f>
        <v>44688</v>
      </c>
      <c r="I21" s="135" t="str">
        <f>IF(DAY(JunSun1)=1,"",IF(AND(YEAR(JunSun1+1)=CalendarYear,MONTH(JunSun1+1)=6),JunSun1+1,""))</f>
        <v/>
      </c>
      <c r="J21" s="135" t="str">
        <f>IF(DAY(JunSun1)=1,"",IF(AND(YEAR(JunSun1+2)=CalendarYear,MONTH(JunSun1+2)=6),JunSun1+2,""))</f>
        <v/>
      </c>
      <c r="K21" s="133" t="str">
        <f>IF(DAY(JunSun1)=1,"",IF(AND(YEAR(JunSun1+3)=CalendarYear,MONTH(JunSun1+3)=6),JunSun1+3,""))</f>
        <v/>
      </c>
      <c r="L21" s="133">
        <f>IF(DAY(JunSun1)=1,"",IF(AND(YEAR(JunSun1+4)=CalendarYear,MONTH(JunSun1+4)=6),JunSun1+4,""))</f>
        <v>44713</v>
      </c>
      <c r="M21" s="133">
        <f>IF(DAY(JunSun1)=1,"",IF(AND(YEAR(JunSun1+5)=CalendarYear,MONTH(JunSun1+5)=6),JunSun1+5,""))</f>
        <v>44714</v>
      </c>
      <c r="N21" s="133">
        <f>IF(DAY(JunSun1)=1,"",IF(AND(YEAR(JunSun1+6)=CalendarYear,MONTH(JunSun1+6)=6),JunSun1+6,""))</f>
        <v>44715</v>
      </c>
      <c r="O21" s="138">
        <f>IF(DAY(JunSun1)=1,IF(AND(YEAR(JunSun1)=CalendarYear,MONTH(JunSun1)=6),JunSun1,""),IF(AND(YEAR(JunSun1+7)=CalendarYear,MONTH(JunSun1+7)=6),JunSun1+7,""))</f>
        <v>44716</v>
      </c>
      <c r="P21" s="89"/>
      <c r="R21" s="75" t="s">
        <v>60</v>
      </c>
      <c r="V21" s="2"/>
      <c r="AD21" s="2"/>
      <c r="AL21" s="2"/>
    </row>
    <row r="22" spans="1:38" ht="15" customHeight="1" x14ac:dyDescent="0.3">
      <c r="B22" s="71">
        <f>IF(DAY(MaySun1)=1,IF(AND(YEAR(MaySun1+1)=CalendarYear,MONTH(MaySun1+1)=5),MaySun1+1,""),IF(AND(YEAR(MaySun1+8)=CalendarYear,MONTH(MaySun1+8)=5),MaySun1+8,""))</f>
        <v>44689</v>
      </c>
      <c r="C22" s="133">
        <f>IF(DAY(MaySun1)=1,IF(AND(YEAR(MaySun1+2)=CalendarYear,MONTH(MaySun1+2)=5),MaySun1+2,""),IF(AND(YEAR(MaySun1+9)=CalendarYear,MONTH(MaySun1+9)=5),MaySun1+9,""))</f>
        <v>44690</v>
      </c>
      <c r="D22" s="133">
        <f>IF(DAY(MaySun1)=1,IF(AND(YEAR(MaySun1+3)=CalendarYear,MONTH(MaySun1+3)=5),MaySun1+3,""),IF(AND(YEAR(MaySun1+10)=CalendarYear,MONTH(MaySun1+10)=5),MaySun1+10,""))</f>
        <v>44691</v>
      </c>
      <c r="E22" s="154">
        <f>IF(DAY(MaySun1)=1,IF(AND(YEAR(MaySun1+4)=CalendarYear,MONTH(MaySun1+4)=5),MaySun1+4,""),IF(AND(YEAR(MaySun1+11)=CalendarYear,MONTH(MaySun1+11)=5),MaySun1+11,""))</f>
        <v>44692</v>
      </c>
      <c r="F22" s="154">
        <f>IF(DAY(MaySun1)=1,IF(AND(YEAR(MaySun1+5)=CalendarYear,MONTH(MaySun1+5)=5),MaySun1+5,""),IF(AND(YEAR(MaySun1+12)=CalendarYear,MONTH(MaySun1+12)=5),MaySun1+12,""))</f>
        <v>44693</v>
      </c>
      <c r="G22" s="154">
        <f>IF(DAY(MaySun1)=1,IF(AND(YEAR(MaySun1+6)=CalendarYear,MONTH(MaySun1+6)=5),MaySun1+6,""),IF(AND(YEAR(MaySun1+13)=CalendarYear,MONTH(MaySun1+13)=5),MaySun1+13,""))</f>
        <v>44694</v>
      </c>
      <c r="H22" s="138">
        <f>IF(DAY(MaySun1)=1,IF(AND(YEAR(MaySun1+7)=CalendarYear,MONTH(MaySun1+7)=5),MaySun1+7,""),IF(AND(YEAR(MaySun1+14)=CalendarYear,MONTH(MaySun1+14)=5),MaySun1+14,""))</f>
        <v>44695</v>
      </c>
      <c r="I22" s="135">
        <f>IF(DAY(JunSun1)=1,IF(AND(YEAR(JunSun1+1)=CalendarYear,MONTH(JunSun1+1)=6),JunSun1+1,""),IF(AND(YEAR(JunSun1+8)=CalendarYear,MONTH(JunSun1+8)=6),JunSun1+8,""))</f>
        <v>44717</v>
      </c>
      <c r="J22" s="133">
        <f>IF(DAY(JunSun1)=1,IF(AND(YEAR(JunSun1+2)=CalendarYear,MONTH(JunSun1+2)=6),JunSun1+2,""),IF(AND(YEAR(JunSun1+9)=CalendarYear,MONTH(JunSun1+9)=6),JunSun1+9,""))</f>
        <v>44718</v>
      </c>
      <c r="K22" s="133">
        <f>IF(DAY(JunSun1)=1,IF(AND(YEAR(JunSun1+3)=CalendarYear,MONTH(JunSun1+3)=6),JunSun1+3,""),IF(AND(YEAR(JunSun1+10)=CalendarYear,MONTH(JunSun1+10)=6),JunSun1+10,""))</f>
        <v>44719</v>
      </c>
      <c r="L22" s="154">
        <f>IF(DAY(JunSun1)=1,IF(AND(YEAR(JunSun1+4)=CalendarYear,MONTH(JunSun1+4)=6),JunSun1+4,""),IF(AND(YEAR(JunSun1+11)=CalendarYear,MONTH(JunSun1+11)=6),JunSun1+11,""))</f>
        <v>44720</v>
      </c>
      <c r="M22" s="154">
        <f>IF(DAY(JunSun1)=1,IF(AND(YEAR(JunSun1+5)=CalendarYear,MONTH(JunSun1+5)=6),JunSun1+5,""),IF(AND(YEAR(JunSun1+12)=CalendarYear,MONTH(JunSun1+12)=6),JunSun1+12,""))</f>
        <v>44721</v>
      </c>
      <c r="N22" s="154">
        <f>IF(DAY(JunSun1)=1,IF(AND(YEAR(JunSun1+6)=CalendarYear,MONTH(JunSun1+6)=6),JunSun1+6,""),IF(AND(YEAR(JunSun1+13)=CalendarYear,MONTH(JunSun1+13)=6),JunSun1+13,""))</f>
        <v>44722</v>
      </c>
      <c r="O22" s="138">
        <f>IF(DAY(JunSun1)=1,IF(AND(YEAR(JunSun1+7)=CalendarYear,MONTH(JunSun1+7)=6),JunSun1+7,""),IF(AND(YEAR(JunSun1+14)=CalendarYear,MONTH(JunSun1+14)=6),JunSun1+14,""))</f>
        <v>44723</v>
      </c>
      <c r="P22" s="89"/>
      <c r="R22" s="76" t="s">
        <v>65</v>
      </c>
      <c r="V22" s="2"/>
      <c r="AD22" s="2"/>
      <c r="AL22" s="2"/>
    </row>
    <row r="23" spans="1:38" ht="15" customHeight="1" x14ac:dyDescent="0.2">
      <c r="B23" s="71">
        <f>IF(DAY(MaySun1)=1,IF(AND(YEAR(MaySun1+8)=CalendarYear,MONTH(MaySun1+8)=5),MaySun1+8,""),IF(AND(YEAR(MaySun1+15)=CalendarYear,MONTH(MaySun1+15)=5),MaySun1+15,""))</f>
        <v>44696</v>
      </c>
      <c r="C23" s="133">
        <f>IF(DAY(MaySun1)=1,IF(AND(YEAR(MaySun1+9)=CalendarYear,MONTH(MaySun1+9)=5),MaySun1+9,""),IF(AND(YEAR(MaySun1+16)=CalendarYear,MONTH(MaySun1+16)=5),MaySun1+16,""))</f>
        <v>44697</v>
      </c>
      <c r="D23" s="133">
        <f>IF(DAY(MaySun1)=1,IF(AND(YEAR(MaySun1+10)=CalendarYear,MONTH(MaySun1+10)=5),MaySun1+10,""),IF(AND(YEAR(MaySun1+17)=CalendarYear,MONTH(MaySun1+17)=5),MaySun1+17,""))</f>
        <v>44698</v>
      </c>
      <c r="E23" s="133">
        <f>IF(DAY(MaySun1)=1,IF(AND(YEAR(MaySun1+11)=CalendarYear,MONTH(MaySun1+11)=5),MaySun1+11,""),IF(AND(YEAR(MaySun1+18)=CalendarYear,MONTH(MaySun1+18)=5),MaySun1+18,""))</f>
        <v>44699</v>
      </c>
      <c r="F23" s="139">
        <f>IF(DAY(MaySun1)=1,IF(AND(YEAR(MaySun1+12)=CalendarYear,MONTH(MaySun1+12)=5),MaySun1+12,""),IF(AND(YEAR(MaySun1+19)=CalendarYear,MONTH(MaySun1+19)=5),MaySun1+19,""))</f>
        <v>44700</v>
      </c>
      <c r="G23" s="133">
        <f>IF(DAY(MaySun1)=1,IF(AND(YEAR(MaySun1+13)=CalendarYear,MONTH(MaySun1+13)=5),MaySun1+13,""),IF(AND(YEAR(MaySun1+20)=CalendarYear,MONTH(MaySun1+20)=5),MaySun1+20,""))</f>
        <v>44701</v>
      </c>
      <c r="H23" s="138">
        <f>IF(DAY(MaySun1)=1,IF(AND(YEAR(MaySun1+14)=CalendarYear,MONTH(MaySun1+14)=5),MaySun1+14,""),IF(AND(YEAR(MaySun1+21)=CalendarYear,MONTH(MaySun1+21)=5),MaySun1+21,""))</f>
        <v>44702</v>
      </c>
      <c r="I23" s="135">
        <f>IF(DAY(JunSun1)=1,IF(AND(YEAR(JunSun1+8)=CalendarYear,MONTH(JunSun1+8)=6),JunSun1+8,""),IF(AND(YEAR(JunSun1+15)=CalendarYear,MONTH(JunSun1+15)=6),JunSun1+15,""))</f>
        <v>44724</v>
      </c>
      <c r="J23" s="133">
        <f>IF(DAY(JunSun1)=1,IF(AND(YEAR(JunSun1+9)=CalendarYear,MONTH(JunSun1+9)=6),JunSun1+9,""),IF(AND(YEAR(JunSun1+16)=CalendarYear,MONTH(JunSun1+16)=6),JunSun1+16,""))</f>
        <v>44725</v>
      </c>
      <c r="K23" s="133">
        <f>IF(DAY(JunSun1)=1,IF(AND(YEAR(JunSun1+10)=CalendarYear,MONTH(JunSun1+10)=6),JunSun1+10,""),IF(AND(YEAR(JunSun1+17)=CalendarYear,MONTH(JunSun1+17)=6),JunSun1+17,""))</f>
        <v>44726</v>
      </c>
      <c r="L23" s="139">
        <f>IF(DAY(JunSun1)=1,IF(AND(YEAR(JunSun1+11)=CalendarYear,MONTH(JunSun1+11)=6),JunSun1+11,""),IF(AND(YEAR(JunSun1+18)=CalendarYear,MONTH(JunSun1+18)=6),JunSun1+18,""))</f>
        <v>44727</v>
      </c>
      <c r="M23" s="139">
        <f>IF(DAY(JunSun1)=1,IF(AND(YEAR(JunSun1+12)=CalendarYear,MONTH(JunSun1+12)=6),JunSun1+12,""),IF(AND(YEAR(JunSun1+19)=CalendarYear,MONTH(JunSun1+19)=6),JunSun1+19,""))</f>
        <v>44728</v>
      </c>
      <c r="N23" s="135">
        <f>IF(DAY(JunSun1)=1,IF(AND(YEAR(JunSun1+13)=CalendarYear,MONTH(JunSun1+13)=6),JunSun1+13,""),IF(AND(YEAR(JunSun1+20)=CalendarYear,MONTH(JunSun1+20)=6),JunSun1+20,""))</f>
        <v>44729</v>
      </c>
      <c r="O23" s="138">
        <f>IF(DAY(JunSun1)=1,IF(AND(YEAR(JunSun1+14)=CalendarYear,MONTH(JunSun1+14)=6),JunSun1+14,""),IF(AND(YEAR(JunSun1+21)=CalendarYear,MONTH(JunSun1+21)=6),JunSun1+21,""))</f>
        <v>44730</v>
      </c>
      <c r="P23" s="89"/>
      <c r="R23" s="77"/>
      <c r="V23" s="2"/>
      <c r="AD23" s="2"/>
      <c r="AL23" s="2"/>
    </row>
    <row r="24" spans="1:38" ht="15" customHeight="1" x14ac:dyDescent="0.2">
      <c r="B24" s="71">
        <f>IF(DAY(MaySun1)=1,IF(AND(YEAR(MaySun1+15)=CalendarYear,MONTH(MaySun1+15)=5),MaySun1+15,""),IF(AND(YEAR(MaySun1+22)=CalendarYear,MONTH(MaySun1+22)=5),MaySun1+22,""))</f>
        <v>44703</v>
      </c>
      <c r="C24" s="133">
        <f>IF(DAY(MaySun1)=1,IF(AND(YEAR(MaySun1+16)=CalendarYear,MONTH(MaySun1+16)=5),MaySun1+16,""),IF(AND(YEAR(MaySun1+23)=CalendarYear,MONTH(MaySun1+23)=5),MaySun1+23,""))</f>
        <v>44704</v>
      </c>
      <c r="D24" s="133">
        <f>IF(DAY(MaySun1)=1,IF(AND(YEAR(MaySun1+17)=CalendarYear,MONTH(MaySun1+17)=5),MaySun1+17,""),IF(AND(YEAR(MaySun1+24)=CalendarYear,MONTH(MaySun1+24)=5),MaySun1+24,""))</f>
        <v>44705</v>
      </c>
      <c r="E24" s="154">
        <f>IF(DAY(MaySun1)=1,IF(AND(YEAR(MaySun1+18)=CalendarYear,MONTH(MaySun1+18)=5),MaySun1+18,""),IF(AND(YEAR(MaySun1+25)=CalendarYear,MONTH(MaySun1+25)=5),MaySun1+25,""))</f>
        <v>44706</v>
      </c>
      <c r="F24" s="166">
        <f>IF(DAY(MaySun1)=1,IF(AND(YEAR(MaySun1+19)=CalendarYear,MONTH(MaySun1+19)=5),MaySun1+19,""),IF(AND(YEAR(MaySun1+26)=CalendarYear,MONTH(MaySun1+26)=5),MaySun1+26,""))</f>
        <v>44707</v>
      </c>
      <c r="G24" s="154">
        <f>IF(DAY(MaySun1)=1,IF(AND(YEAR(MaySun1+20)=CalendarYear,MONTH(MaySun1+20)=5),MaySun1+20,""),IF(AND(YEAR(MaySun1+27)=CalendarYear,MONTH(MaySun1+27)=5),MaySun1+27,""))</f>
        <v>44708</v>
      </c>
      <c r="H24" s="138">
        <f>IF(DAY(MaySun1)=1,IF(AND(YEAR(MaySun1+21)=CalendarYear,MONTH(MaySun1+21)=5),MaySun1+21,""),IF(AND(YEAR(MaySun1+28)=CalendarYear,MONTH(MaySun1+28)=5),MaySun1+28,""))</f>
        <v>44709</v>
      </c>
      <c r="I24" s="135">
        <f>IF(DAY(JunSun1)=1,IF(AND(YEAR(JunSun1+15)=CalendarYear,MONTH(JunSun1+15)=6),JunSun1+15,""),IF(AND(YEAR(JunSun1+22)=CalendarYear,MONTH(JunSun1+22)=6),JunSun1+22,""))</f>
        <v>44731</v>
      </c>
      <c r="J24" s="133">
        <f>IF(DAY(JunSun1)=1,IF(AND(YEAR(JunSun1+16)=CalendarYear,MONTH(JunSun1+16)=6),JunSun1+16,""),IF(AND(YEAR(JunSun1+23)=CalendarYear,MONTH(JunSun1+23)=6),JunSun1+23,""))</f>
        <v>44732</v>
      </c>
      <c r="K24" s="133">
        <f>IF(DAY(JunSun1)=1,IF(AND(YEAR(JunSun1+17)=CalendarYear,MONTH(JunSun1+17)=6),JunSun1+17,""),IF(AND(YEAR(JunSun1+24)=CalendarYear,MONTH(JunSun1+24)=6),JunSun1+24,""))</f>
        <v>44733</v>
      </c>
      <c r="L24" s="154">
        <f>IF(DAY(JunSun1)=1,IF(AND(YEAR(JunSun1+18)=CalendarYear,MONTH(JunSun1+18)=6),JunSun1+18,""),IF(AND(YEAR(JunSun1+25)=CalendarYear,MONTH(JunSun1+25)=6),JunSun1+25,""))</f>
        <v>44734</v>
      </c>
      <c r="M24" s="154">
        <f>IF(DAY(JunSun1)=1,IF(AND(YEAR(JunSun1+19)=CalendarYear,MONTH(JunSun1+19)=6),JunSun1+19,""),IF(AND(YEAR(JunSun1+26)=CalendarYear,MONTH(JunSun1+26)=6),JunSun1+26,""))</f>
        <v>44735</v>
      </c>
      <c r="N24" s="154">
        <f>IF(DAY(JunSun1)=1,IF(AND(YEAR(JunSun1+20)=CalendarYear,MONTH(JunSun1+20)=6),JunSun1+20,""),IF(AND(YEAR(JunSun1+27)=CalendarYear,MONTH(JunSun1+27)=6),JunSun1+27,""))</f>
        <v>44736</v>
      </c>
      <c r="O24" s="138">
        <f>IF(DAY(JunSun1)=1,IF(AND(YEAR(JunSun1+21)=CalendarYear,MONTH(JunSun1+21)=6),JunSun1+21,""),IF(AND(YEAR(JunSun1+28)=CalendarYear,MONTH(JunSun1+28)=6),JunSun1+28,""))</f>
        <v>44737</v>
      </c>
      <c r="P24" s="89"/>
      <c r="R24" s="1"/>
      <c r="V24" s="2"/>
      <c r="AD24" s="2"/>
      <c r="AL24" s="2"/>
    </row>
    <row r="25" spans="1:38" ht="15" customHeight="1" x14ac:dyDescent="0.2">
      <c r="B25" s="71">
        <f>IF(DAY(MaySun1)=1,IF(AND(YEAR(MaySun1+22)=CalendarYear,MONTH(MaySun1+22)=5),MaySun1+22,""),IF(AND(YEAR(MaySun1+29)=CalendarYear,MONTH(MaySun1+29)=5),MaySun1+29,""))</f>
        <v>44710</v>
      </c>
      <c r="C25" s="133">
        <f>IF(DAY(MaySun1)=1,IF(AND(YEAR(MaySun1+23)=CalendarYear,MONTH(MaySun1+23)=5),MaySun1+23,""),IF(AND(YEAR(MaySun1+30)=CalendarYear,MONTH(MaySun1+30)=5),MaySun1+30,""))</f>
        <v>44711</v>
      </c>
      <c r="D25" s="133">
        <f>IF(DAY(MaySun1)=1,IF(AND(YEAR(MaySun1+24)=CalendarYear,MONTH(MaySun1+24)=5),MaySun1+24,""),IF(AND(YEAR(MaySun1+31)=CalendarYear,MONTH(MaySun1+31)=5),MaySun1+31,""))</f>
        <v>44712</v>
      </c>
      <c r="E25" s="133" t="str">
        <f>IF(DAY(MaySun1)=1,IF(AND(YEAR(MaySun1+25)=CalendarYear,MONTH(MaySun1+25)=5),MaySun1+25,""),IF(AND(YEAR(MaySun1+32)=CalendarYear,MONTH(MaySun1+32)=5),MaySun1+32,""))</f>
        <v/>
      </c>
      <c r="F25" s="133" t="str">
        <f>IF(DAY(MaySun1)=1,IF(AND(YEAR(MaySun1+26)=CalendarYear,MONTH(MaySun1+26)=5),MaySun1+26,""),IF(AND(YEAR(MaySun1+33)=CalendarYear,MONTH(MaySun1+33)=5),MaySun1+33,""))</f>
        <v/>
      </c>
      <c r="G25" s="133" t="str">
        <f>IF(DAY(MaySun1)=1,IF(AND(YEAR(MaySun1+27)=CalendarYear,MONTH(MaySun1+27)=5),MaySun1+27,""),IF(AND(YEAR(MaySun1+34)=CalendarYear,MONTH(MaySun1+34)=5),MaySun1+34,""))</f>
        <v/>
      </c>
      <c r="H25" s="138" t="str">
        <f>IF(DAY(MaySun1)=1,IF(AND(YEAR(MaySun1+28)=CalendarYear,MONTH(MaySun1+28)=5),MaySun1+28,""),IF(AND(YEAR(MaySun1+35)=CalendarYear,MONTH(MaySun1+35)=5),MaySun1+35,""))</f>
        <v/>
      </c>
      <c r="I25" s="135">
        <f>IF(DAY(JunSun1)=1,IF(AND(YEAR(JunSun1+22)=CalendarYear,MONTH(JunSun1+22)=6),JunSun1+22,""),IF(AND(YEAR(JunSun1+29)=CalendarYear,MONTH(JunSun1+29)=6),JunSun1+29,""))</f>
        <v>44738</v>
      </c>
      <c r="J25" s="133">
        <f>IF(DAY(JunSun1)=1,IF(AND(YEAR(JunSun1+23)=CalendarYear,MONTH(JunSun1+23)=6),JunSun1+23,""),IF(AND(YEAR(JunSun1+30)=CalendarYear,MONTH(JunSun1+30)=6),JunSun1+30,""))</f>
        <v>44739</v>
      </c>
      <c r="K25" s="133">
        <f>IF(DAY(JunSun1)=1,IF(AND(YEAR(JunSun1+24)=CalendarYear,MONTH(JunSun1+24)=6),JunSun1+24,""),IF(AND(YEAR(JunSun1+31)=CalendarYear,MONTH(JunSun1+31)=6),JunSun1+31,""))</f>
        <v>44740</v>
      </c>
      <c r="L25" s="133">
        <f>IF(DAY(JunSun1)=1,IF(AND(YEAR(JunSun1+25)=CalendarYear,MONTH(JunSun1+25)=6),JunSun1+25,""),IF(AND(YEAR(JunSun1+32)=CalendarYear,MONTH(JunSun1+32)=6),JunSun1+32,""))</f>
        <v>44741</v>
      </c>
      <c r="M25" s="133">
        <f>IF(DAY(JunSun1)=1,IF(AND(YEAR(JunSun1+26)=CalendarYear,MONTH(JunSun1+26)=6),JunSun1+26,""),IF(AND(YEAR(JunSun1+33)=CalendarYear,MONTH(JunSun1+33)=6),JunSun1+33,""))</f>
        <v>44742</v>
      </c>
      <c r="N25" s="133" t="str">
        <f>IF(DAY(JunSun1)=1,IF(AND(YEAR(JunSun1+27)=CalendarYear,MONTH(JunSun1+27)=6),JunSun1+27,""),IF(AND(YEAR(JunSun1+34)=CalendarYear,MONTH(JunSun1+34)=6),JunSun1+34,""))</f>
        <v/>
      </c>
      <c r="O25" s="138" t="str">
        <f>IF(DAY(JunSun1)=1,IF(AND(YEAR(JunSun1+28)=CalendarYear,MONTH(JunSun1+28)=6),JunSun1+28,""),IF(AND(YEAR(JunSun1+35)=CalendarYear,MONTH(JunSun1+35)=6),JunSun1+35,""))</f>
        <v/>
      </c>
      <c r="P25" s="89"/>
      <c r="S25" s="12"/>
      <c r="V25" s="2"/>
      <c r="AD25" s="2"/>
      <c r="AL25" s="2"/>
    </row>
    <row r="26" spans="1:38" ht="15" customHeight="1" x14ac:dyDescent="0.2">
      <c r="A26" s="24" t="s">
        <v>11</v>
      </c>
      <c r="B26" s="72" t="str">
        <f>IF(DAY(MaySun1)=1,IF(AND(YEAR(MaySun1+29)=CalendarYear,MONTH(MaySun1+29)=5),MaySun1+29,""),IF(AND(YEAR(MaySun1+36)=CalendarYear,MONTH(MaySun1+36)=5),MaySun1+36,""))</f>
        <v/>
      </c>
      <c r="C26" s="134" t="str">
        <f>IF(DAY(MaySun1)=1,IF(AND(YEAR(MaySun1+30)=CalendarYear,MONTH(MaySun1+30)=5),MaySun1+30,""),IF(AND(YEAR(MaySun1+37)=CalendarYear,MONTH(MaySun1+37)=5),MaySun1+37,""))</f>
        <v/>
      </c>
      <c r="D26" s="134" t="str">
        <f>IF(DAY(MaySun1)=1,IF(AND(YEAR(MaySun1+31)=CalendarYear,MONTH(MaySun1+31)=5),MaySun1+31,""),IF(AND(YEAR(MaySun1+38)=CalendarYear,MONTH(MaySun1+38)=5),MaySun1+38,""))</f>
        <v/>
      </c>
      <c r="E26" s="134" t="str">
        <f>IF(DAY(MaySun1)=1,IF(AND(YEAR(MaySun1+32)=CalendarYear,MONTH(MaySun1+32)=5),MaySun1+32,""),IF(AND(YEAR(MaySun1+39)=CalendarYear,MONTH(MaySun1+39)=5),MaySun1+39,""))</f>
        <v/>
      </c>
      <c r="F26" s="134" t="str">
        <f>IF(DAY(MaySun1)=1,IF(AND(YEAR(MaySun1+33)=CalendarYear,MONTH(MaySun1+33)=5),MaySun1+33,""),IF(AND(YEAR(MaySun1+40)=CalendarYear,MONTH(MaySun1+40)=5),MaySun1+40,""))</f>
        <v/>
      </c>
      <c r="G26" s="134" t="str">
        <f>IF(DAY(MaySun1)=1,IF(AND(YEAR(MaySun1+34)=CalendarYear,MONTH(MaySun1+34)=5),MaySun1+34,""),IF(AND(YEAR(MaySun1+41)=CalendarYear,MONTH(MaySun1+41)=5),MaySun1+41,""))</f>
        <v/>
      </c>
      <c r="H26" s="141" t="str">
        <f>IF(DAY(MaySun1)=1,IF(AND(YEAR(MaySun1+35)=CalendarYear,MONTH(MaySun1+35)=5),MaySun1+35,""),IF(AND(YEAR(MaySun1+42)=CalendarYear,MONTH(MaySun1+42)=5),MaySun1+42,""))</f>
        <v/>
      </c>
      <c r="I26" s="134" t="str">
        <f>IF(DAY(JunSun1)=1,IF(AND(YEAR(JunSun1+29)=CalendarYear,MONTH(JunSun1+29)=6),JunSun1+29,""),IF(AND(YEAR(JunSun1+36)=CalendarYear,MONTH(JunSun1+36)=6),JunSun1+36,""))</f>
        <v/>
      </c>
      <c r="J26" s="134" t="str">
        <f>IF(DAY(JunSun1)=1,IF(AND(YEAR(JunSun1+30)=CalendarYear,MONTH(JunSun1+30)=6),JunSun1+30,""),IF(AND(YEAR(JunSun1+37)=CalendarYear,MONTH(JunSun1+37)=6),JunSun1+37,""))</f>
        <v/>
      </c>
      <c r="K26" s="134" t="str">
        <f>IF(DAY(JunSun1)=1,IF(AND(YEAR(JunSun1+31)=CalendarYear,MONTH(JunSun1+31)=6),JunSun1+31,""),IF(AND(YEAR(JunSun1+38)=CalendarYear,MONTH(JunSun1+38)=6),JunSun1+38,""))</f>
        <v/>
      </c>
      <c r="L26" s="134" t="str">
        <f>IF(DAY(JunSun1)=1,IF(AND(YEAR(JunSun1+32)=CalendarYear,MONTH(JunSun1+32)=6),JunSun1+32,""),IF(AND(YEAR(JunSun1+39)=CalendarYear,MONTH(JunSun1+39)=6),JunSun1+39,""))</f>
        <v/>
      </c>
      <c r="M26" s="134" t="str">
        <f>IF(DAY(JunSun1)=1,IF(AND(YEAR(JunSun1+33)=CalendarYear,MONTH(JunSun1+33)=6),JunSun1+33,""),IF(AND(YEAR(JunSun1+40)=CalendarYear,MONTH(JunSun1+40)=6),JunSun1+40,""))</f>
        <v/>
      </c>
      <c r="N26" s="134" t="str">
        <f>IF(DAY(JunSun1)=1,IF(AND(YEAR(JunSun1+34)=CalendarYear,MONTH(JunSun1+34)=6),JunSun1+34,""),IF(AND(YEAR(JunSun1+41)=CalendarYear,MONTH(JunSun1+41)=6),JunSun1+41,""))</f>
        <v/>
      </c>
      <c r="O26" s="141" t="str">
        <f>IF(DAY(JunSun1)=1,IF(AND(YEAR(JunSun1+35)=CalendarYear,MONTH(JunSun1+35)=6),JunSun1+35,""),IF(AND(YEAR(JunSun1+42)=CalendarYear,MONTH(JunSun1+42)=6),JunSun1+42,""))</f>
        <v/>
      </c>
      <c r="P26" s="90"/>
      <c r="Q26" s="2"/>
      <c r="T26" s="2"/>
      <c r="U26" s="2"/>
      <c r="V26" s="2"/>
      <c r="AD26" s="2"/>
      <c r="AL26" s="2"/>
    </row>
    <row r="27" spans="1:38" ht="15" customHeight="1" x14ac:dyDescent="0.2">
      <c r="A27" s="24" t="s">
        <v>20</v>
      </c>
      <c r="B27" s="183" t="s">
        <v>32</v>
      </c>
      <c r="C27" s="170"/>
      <c r="D27" s="170"/>
      <c r="E27" s="170"/>
      <c r="F27" s="170"/>
      <c r="G27" s="170"/>
      <c r="H27" s="171"/>
      <c r="I27" s="183" t="s">
        <v>33</v>
      </c>
      <c r="J27" s="170"/>
      <c r="K27" s="170"/>
      <c r="L27" s="170"/>
      <c r="M27" s="170"/>
      <c r="N27" s="170"/>
      <c r="O27" s="171"/>
      <c r="P27" s="89"/>
    </row>
    <row r="28" spans="1:38" ht="15" customHeight="1" x14ac:dyDescent="0.2">
      <c r="A28" s="24"/>
      <c r="B28" s="70" t="s">
        <v>0</v>
      </c>
      <c r="C28" s="142" t="s">
        <v>51</v>
      </c>
      <c r="D28" s="142" t="s">
        <v>52</v>
      </c>
      <c r="E28" s="142" t="s">
        <v>53</v>
      </c>
      <c r="F28" s="142" t="s">
        <v>54</v>
      </c>
      <c r="G28" s="142" t="s">
        <v>55</v>
      </c>
      <c r="H28" s="34" t="s">
        <v>56</v>
      </c>
      <c r="I28" s="143" t="s">
        <v>0</v>
      </c>
      <c r="J28" s="142" t="s">
        <v>51</v>
      </c>
      <c r="K28" s="142" t="s">
        <v>52</v>
      </c>
      <c r="L28" s="142" t="s">
        <v>53</v>
      </c>
      <c r="M28" s="142" t="s">
        <v>54</v>
      </c>
      <c r="N28" s="142" t="s">
        <v>55</v>
      </c>
      <c r="O28" s="34" t="s">
        <v>56</v>
      </c>
      <c r="P28" s="89"/>
    </row>
    <row r="29" spans="1:38" ht="15" customHeight="1" x14ac:dyDescent="0.2">
      <c r="A29" s="24"/>
      <c r="B29" s="71" t="str">
        <f>IF(DAY(JulSun1)=1,"",IF(AND(YEAR(JulSun1+1)=CalendarYear,MONTH(JulSun1+1)=7),JulSun1+1,""))</f>
        <v/>
      </c>
      <c r="C29" s="133" t="str">
        <f>IF(DAY(JulSun1)=1,"",IF(AND(YEAR(JulSun1+2)=CalendarYear,MONTH(JulSun1+2)=7),JulSun1+2,""))</f>
        <v/>
      </c>
      <c r="D29" s="133" t="str">
        <f>IF(DAY(JulSun1)=1,"",IF(AND(YEAR(JulSun1+3)=CalendarYear,MONTH(JulSun1+3)=7),JulSun1+3,""))</f>
        <v/>
      </c>
      <c r="E29" s="133" t="str">
        <f>IF(DAY(JulSun1)=1,"",IF(AND(YEAR(JulSun1+4)=CalendarYear,MONTH(JulSun1+4)=7),JulSun1+4,""))</f>
        <v/>
      </c>
      <c r="F29" s="133" t="str">
        <f>IF(DAY(JulSun1)=1,"",IF(AND(YEAR(JulSun1+5)=CalendarYear,MONTH(JulSun1+5)=7),JulSun1+5,""))</f>
        <v/>
      </c>
      <c r="G29" s="133">
        <f>IF(DAY(JulSun1)=1,"",IF(AND(YEAR(JulSun1+6)=CalendarYear,MONTH(JulSun1+6)=7),JulSun1+6,""))</f>
        <v>44743</v>
      </c>
      <c r="H29" s="138">
        <f>IF(DAY(JulSun1)=1,IF(AND(YEAR(JulSun1)=CalendarYear,MONTH(JulSun1)=7),JulSun1,""),IF(AND(YEAR(JulSun1+7)=CalendarYear,MONTH(JulSun1+7)=7),JulSun1+7,""))</f>
        <v>44744</v>
      </c>
      <c r="I29" s="135" t="str">
        <f>IF(DAY(AugSun1)=1,"",IF(AND(YEAR(AugSun1+1)=CalendarYear,MONTH(AugSun1+1)=8),AugSun1+1,""))</f>
        <v/>
      </c>
      <c r="J29" s="135">
        <f>IF(DAY(AugSun1)=1,"",IF(AND(YEAR(AugSun1+2)=CalendarYear,MONTH(AugSun1+2)=8),AugSun1+2,""))</f>
        <v>44774</v>
      </c>
      <c r="K29" s="133">
        <f>IF(DAY(AugSun1)=1,"",IF(AND(YEAR(AugSun1+3)=CalendarYear,MONTH(AugSun1+3)=8),AugSun1+3,""))</f>
        <v>44775</v>
      </c>
      <c r="L29" s="154">
        <f>IF(DAY(AugSun1)=1,"",IF(AND(YEAR(AugSun1+4)=CalendarYear,MONTH(AugSun1+4)=8),AugSun1+4,""))</f>
        <v>44776</v>
      </c>
      <c r="M29" s="154">
        <f>IF(DAY(AugSun1)=1,"",IF(AND(YEAR(AugSun1+5)=CalendarYear,MONTH(AugSun1+5)=8),AugSun1+5,""))</f>
        <v>44777</v>
      </c>
      <c r="N29" s="154">
        <f>IF(DAY(AugSun1)=1,"",IF(AND(YEAR(AugSun1+6)=CalendarYear,MONTH(AugSun1+6)=8),AugSun1+6,""))</f>
        <v>44778</v>
      </c>
      <c r="O29" s="138">
        <f>IF(DAY(AugSun1)=1,IF(AND(YEAR(AugSun1)=CalendarYear,MONTH(AugSun1)=8),AugSun1,""),IF(AND(YEAR(AugSun1+7)=CalendarYear,MONTH(AugSun1+7)=8),AugSun1+7,""))</f>
        <v>44779</v>
      </c>
      <c r="P29" s="89"/>
    </row>
    <row r="30" spans="1:38" ht="15" customHeight="1" x14ac:dyDescent="0.2">
      <c r="B30" s="71">
        <f>IF(DAY(JulSun1)=1,IF(AND(YEAR(JulSun1+1)=CalendarYear,MONTH(JulSun1+1)=7),JulSun1+1,""),IF(AND(YEAR(JulSun1+8)=CalendarYear,MONTH(JulSun1+8)=7),JulSun1+8,""))</f>
        <v>44745</v>
      </c>
      <c r="C30" s="133">
        <f>IF(DAY(JulSun1)=1,IF(AND(YEAR(JulSun1+2)=CalendarYear,MONTH(JulSun1+2)=7),JulSun1+2,""),IF(AND(YEAR(JulSun1+9)=CalendarYear,MONTH(JulSun1+9)=7),JulSun1+9,""))</f>
        <v>44746</v>
      </c>
      <c r="D30" s="133">
        <f>IF(DAY(JulSun1)=1,IF(AND(YEAR(JulSun1+3)=CalendarYear,MONTH(JulSun1+3)=7),JulSun1+3,""),IF(AND(YEAR(JulSun1+10)=CalendarYear,MONTH(JulSun1+10)=7),JulSun1+10,""))</f>
        <v>44747</v>
      </c>
      <c r="E30" s="154">
        <f>IF(DAY(JulSun1)=1,IF(AND(YEAR(JulSun1+4)=CalendarYear,MONTH(JulSun1+4)=7),JulSun1+4,""),IF(AND(YEAR(JulSun1+11)=CalendarYear,MONTH(JulSun1+11)=7),JulSun1+11,""))</f>
        <v>44748</v>
      </c>
      <c r="F30" s="154">
        <f>IF(DAY(JulSun1)=1,IF(AND(YEAR(JulSun1+5)=CalendarYear,MONTH(JulSun1+5)=7),JulSun1+5,""),IF(AND(YEAR(JulSun1+12)=CalendarYear,MONTH(JulSun1+12)=7),JulSun1+12,""))</f>
        <v>44749</v>
      </c>
      <c r="G30" s="154">
        <f>IF(DAY(JulSun1)=1,IF(AND(YEAR(JulSun1+6)=CalendarYear,MONTH(JulSun1+6)=7),JulSun1+6,""),IF(AND(YEAR(JulSun1+13)=CalendarYear,MONTH(JulSun1+13)=7),JulSun1+13,""))</f>
        <v>44750</v>
      </c>
      <c r="H30" s="138">
        <f>IF(DAY(JulSun1)=1,IF(AND(YEAR(JulSun1+7)=CalendarYear,MONTH(JulSun1+7)=7),JulSun1+7,""),IF(AND(YEAR(JulSun1+14)=CalendarYear,MONTH(JulSun1+14)=7),JulSun1+14,""))</f>
        <v>44751</v>
      </c>
      <c r="I30" s="135">
        <f>IF(DAY(AugSun1)=1,IF(AND(YEAR(AugSun1+1)=CalendarYear,MONTH(AugSun1+1)=8),AugSun1+1,""),IF(AND(YEAR(AugSun1+8)=CalendarYear,MONTH(AugSun1+8)=8),AugSun1+8,""))</f>
        <v>44780</v>
      </c>
      <c r="J30" s="139">
        <f>IF(DAY(AugSun1)=1,IF(AND(YEAR(AugSun1+2)=CalendarYear,MONTH(AugSun1+2)=8),AugSun1+2,""),IF(AND(YEAR(AugSun1+9)=CalendarYear,MONTH(AugSun1+9)=8),AugSun1+9,""))</f>
        <v>44781</v>
      </c>
      <c r="K30" s="133">
        <f>IF(DAY(AugSun1)=1,IF(AND(YEAR(AugSun1+3)=CalendarYear,MONTH(AugSun1+3)=8),AugSun1+3,""),IF(AND(YEAR(AugSun1+10)=CalendarYear,MONTH(AugSun1+10)=8),AugSun1+10,""))</f>
        <v>44782</v>
      </c>
      <c r="L30" s="133">
        <f>IF(DAY(AugSun1)=1,IF(AND(YEAR(AugSun1+4)=CalendarYear,MONTH(AugSun1+4)=8),AugSun1+4,""),IF(AND(YEAR(AugSun1+11)=CalendarYear,MONTH(AugSun1+11)=8),AugSun1+11,""))</f>
        <v>44783</v>
      </c>
      <c r="M30" s="133">
        <f>IF(DAY(AugSun1)=1,IF(AND(YEAR(AugSun1+5)=CalendarYear,MONTH(AugSun1+5)=8),AugSun1+5,""),IF(AND(YEAR(AugSun1+12)=CalendarYear,MONTH(AugSun1+12)=8),AugSun1+12,""))</f>
        <v>44784</v>
      </c>
      <c r="N30" s="133">
        <f>IF(DAY(AugSun1)=1,IF(AND(YEAR(AugSun1+6)=CalendarYear,MONTH(AugSun1+6)=8),AugSun1+6,""),IF(AND(YEAR(AugSun1+13)=CalendarYear,MONTH(AugSun1+13)=8),AugSun1+13,""))</f>
        <v>44785</v>
      </c>
      <c r="O30" s="138">
        <f>IF(DAY(AugSun1)=1,IF(AND(YEAR(AugSun1+7)=CalendarYear,MONTH(AugSun1+7)=8),AugSun1+7,""),IF(AND(YEAR(AugSun1+14)=CalendarYear,MONTH(AugSun1+14)=8),AugSun1+14,""))</f>
        <v>44786</v>
      </c>
      <c r="P30" s="89"/>
    </row>
    <row r="31" spans="1:38" ht="15" customHeight="1" x14ac:dyDescent="0.2">
      <c r="B31" s="71">
        <f>IF(DAY(JulSun1)=1,IF(AND(YEAR(JulSun1+8)=CalendarYear,MONTH(JulSun1+8)=7),JulSun1+8,""),IF(AND(YEAR(JulSun1+15)=CalendarYear,MONTH(JulSun1+15)=7),JulSun1+15,""))</f>
        <v>44752</v>
      </c>
      <c r="C31" s="133">
        <f>IF(DAY(JulSun1)=1,IF(AND(YEAR(JulSun1+9)=CalendarYear,MONTH(JulSun1+9)=7),JulSun1+9,""),IF(AND(YEAR(JulSun1+16)=CalendarYear,MONTH(JulSun1+16)=7),JulSun1+16,""))</f>
        <v>44753</v>
      </c>
      <c r="D31" s="133">
        <f>IF(DAY(JulSun1)=1,IF(AND(YEAR(JulSun1+10)=CalendarYear,MONTH(JulSun1+10)=7),JulSun1+10,""),IF(AND(YEAR(JulSun1+17)=CalendarYear,MONTH(JulSun1+17)=7),JulSun1+17,""))</f>
        <v>44754</v>
      </c>
      <c r="E31" s="133">
        <f>IF(DAY(JulSun1)=1,IF(AND(YEAR(JulSun1+11)=CalendarYear,MONTH(JulSun1+11)=7),JulSun1+11,""),IF(AND(YEAR(JulSun1+18)=CalendarYear,MONTH(JulSun1+18)=7),JulSun1+18,""))</f>
        <v>44755</v>
      </c>
      <c r="F31" s="133">
        <f>IF(DAY(JulSun1)=1,IF(AND(YEAR(JulSun1+12)=CalendarYear,MONTH(JulSun1+12)=7),JulSun1+12,""),IF(AND(YEAR(JulSun1+19)=CalendarYear,MONTH(JulSun1+19)=7),JulSun1+19,""))</f>
        <v>44756</v>
      </c>
      <c r="G31" s="133">
        <f>IF(DAY(JulSun1)=1,IF(AND(YEAR(JulSun1+13)=CalendarYear,MONTH(JulSun1+13)=7),JulSun1+13,""),IF(AND(YEAR(JulSun1+20)=CalendarYear,MONTH(JulSun1+20)=7),JulSun1+20,""))</f>
        <v>44757</v>
      </c>
      <c r="H31" s="138">
        <f>IF(DAY(JulSun1)=1,IF(AND(YEAR(JulSun1+14)=CalendarYear,MONTH(JulSun1+14)=7),JulSun1+14,""),IF(AND(YEAR(JulSun1+21)=CalendarYear,MONTH(JulSun1+21)=7),JulSun1+21,""))</f>
        <v>44758</v>
      </c>
      <c r="I31" s="135">
        <f>IF(DAY(AugSun1)=1,IF(AND(YEAR(AugSun1+8)=CalendarYear,MONTH(AugSun1+8)=8),AugSun1+8,""),IF(AND(YEAR(AugSun1+15)=CalendarYear,MONTH(AugSun1+15)=8),AugSun1+15,""))</f>
        <v>44787</v>
      </c>
      <c r="J31" s="133">
        <f>IF(DAY(AugSun1)=1,IF(AND(YEAR(AugSun1+9)=CalendarYear,MONTH(AugSun1+9)=8),AugSun1+9,""),IF(AND(YEAR(AugSun1+16)=CalendarYear,MONTH(AugSun1+16)=8),AugSun1+16,""))</f>
        <v>44788</v>
      </c>
      <c r="K31" s="133">
        <f>IF(DAY(AugSun1)=1,IF(AND(YEAR(AugSun1+10)=CalendarYear,MONTH(AugSun1+10)=8),AugSun1+10,""),IF(AND(YEAR(AugSun1+17)=CalendarYear,MONTH(AugSun1+17)=8),AugSun1+17,""))</f>
        <v>44789</v>
      </c>
      <c r="L31" s="154">
        <f>IF(DAY(AugSun1)=1,IF(AND(YEAR(AugSun1+11)=CalendarYear,MONTH(AugSun1+11)=8),AugSun1+11,""),IF(AND(YEAR(AugSun1+18)=CalendarYear,MONTH(AugSun1+18)=8),AugSun1+18,""))</f>
        <v>44790</v>
      </c>
      <c r="M31" s="154">
        <f>IF(DAY(AugSun1)=1,IF(AND(YEAR(AugSun1+12)=CalendarYear,MONTH(AugSun1+12)=8),AugSun1+12,""),IF(AND(YEAR(AugSun1+19)=CalendarYear,MONTH(AugSun1+19)=8),AugSun1+19,""))</f>
        <v>44791</v>
      </c>
      <c r="N31" s="154">
        <f>IF(DAY(AugSun1)=1,IF(AND(YEAR(AugSun1+13)=CalendarYear,MONTH(AugSun1+13)=8),AugSun1+13,""),IF(AND(YEAR(AugSun1+20)=CalendarYear,MONTH(AugSun1+20)=8),AugSun1+20,""))</f>
        <v>44792</v>
      </c>
      <c r="O31" s="138">
        <f>IF(DAY(AugSun1)=1,IF(AND(YEAR(AugSun1+14)=CalendarYear,MONTH(AugSun1+14)=8),AugSun1+14,""),IF(AND(YEAR(AugSun1+21)=CalendarYear,MONTH(AugSun1+21)=8),AugSun1+21,""))</f>
        <v>44793</v>
      </c>
      <c r="P31" s="89"/>
      <c r="S31" s="10"/>
    </row>
    <row r="32" spans="1:38" ht="15" customHeight="1" x14ac:dyDescent="0.2">
      <c r="B32" s="71">
        <f>IF(DAY(JulSun1)=1,IF(AND(YEAR(JulSun1+15)=CalendarYear,MONTH(JulSun1+15)=7),JulSun1+15,""),IF(AND(YEAR(JulSun1+22)=CalendarYear,MONTH(JulSun1+22)=7),JulSun1+22,""))</f>
        <v>44759</v>
      </c>
      <c r="C32" s="133">
        <f>IF(DAY(JulSun1)=1,IF(AND(YEAR(JulSun1+16)=CalendarYear,MONTH(JulSun1+16)=7),JulSun1+16,""),IF(AND(YEAR(JulSun1+23)=CalendarYear,MONTH(JulSun1+23)=7),JulSun1+23,""))</f>
        <v>44760</v>
      </c>
      <c r="D32" s="133">
        <f>IF(DAY(JulSun1)=1,IF(AND(YEAR(JulSun1+17)=CalendarYear,MONTH(JulSun1+17)=7),JulSun1+17,""),IF(AND(YEAR(JulSun1+24)=CalendarYear,MONTH(JulSun1+24)=7),JulSun1+24,""))</f>
        <v>44761</v>
      </c>
      <c r="E32" s="154">
        <f>IF(DAY(JulSun1)=1,IF(AND(YEAR(JulSun1+18)=CalendarYear,MONTH(JulSun1+18)=7),JulSun1+18,""),IF(AND(YEAR(JulSun1+25)=CalendarYear,MONTH(JulSun1+25)=7),JulSun1+25,""))</f>
        <v>44762</v>
      </c>
      <c r="F32" s="154">
        <f>IF(DAY(JulSun1)=1,IF(AND(YEAR(JulSun1+19)=CalendarYear,MONTH(JulSun1+19)=7),JulSun1+19,""),IF(AND(YEAR(JulSun1+26)=CalendarYear,MONTH(JulSun1+26)=7),JulSun1+26,""))</f>
        <v>44763</v>
      </c>
      <c r="G32" s="154">
        <f>IF(DAY(JulSun1)=1,IF(AND(YEAR(JulSun1+20)=CalendarYear,MONTH(JulSun1+20)=7),JulSun1+20,""),IF(AND(YEAR(JulSun1+27)=CalendarYear,MONTH(JulSun1+27)=7),JulSun1+27,""))</f>
        <v>44764</v>
      </c>
      <c r="H32" s="138">
        <f>IF(DAY(JulSun1)=1,IF(AND(YEAR(JulSun1+21)=CalendarYear,MONTH(JulSun1+21)=7),JulSun1+21,""),IF(AND(YEAR(JulSun1+28)=CalendarYear,MONTH(JulSun1+28)=7),JulSun1+28,""))</f>
        <v>44765</v>
      </c>
      <c r="I32" s="135">
        <f>IF(DAY(AugSun1)=1,IF(AND(YEAR(AugSun1+15)=CalendarYear,MONTH(AugSun1+15)=8),AugSun1+15,""),IF(AND(YEAR(AugSun1+22)=CalendarYear,MONTH(AugSun1+22)=8),AugSun1+22,""))</f>
        <v>44794</v>
      </c>
      <c r="J32" s="133">
        <f>IF(DAY(AugSun1)=1,IF(AND(YEAR(AugSun1+16)=CalendarYear,MONTH(AugSun1+16)=8),AugSun1+16,""),IF(AND(YEAR(AugSun1+23)=CalendarYear,MONTH(AugSun1+23)=8),AugSun1+23,""))</f>
        <v>44795</v>
      </c>
      <c r="K32" s="133">
        <f>IF(DAY(AugSun1)=1,IF(AND(YEAR(AugSun1+17)=CalendarYear,MONTH(AugSun1+17)=8),AugSun1+17,""),IF(AND(YEAR(AugSun1+24)=CalendarYear,MONTH(AugSun1+24)=8),AugSun1+24,""))</f>
        <v>44796</v>
      </c>
      <c r="L32" s="133">
        <f>IF(DAY(AugSun1)=1,IF(AND(YEAR(AugSun1+18)=CalendarYear,MONTH(AugSun1+18)=8),AugSun1+18,""),IF(AND(YEAR(AugSun1+25)=CalendarYear,MONTH(AugSun1+25)=8),AugSun1+25,""))</f>
        <v>44797</v>
      </c>
      <c r="M32" s="133">
        <f>IF(DAY(AugSun1)=1,IF(AND(YEAR(AugSun1+19)=CalendarYear,MONTH(AugSun1+19)=8),AugSun1+19,""),IF(AND(YEAR(AugSun1+26)=CalendarYear,MONTH(AugSun1+26)=8),AugSun1+26,""))</f>
        <v>44798</v>
      </c>
      <c r="N32" s="133">
        <f>IF(DAY(AugSun1)=1,IF(AND(YEAR(AugSun1+20)=CalendarYear,MONTH(AugSun1+20)=8),AugSun1+20,""),IF(AND(YEAR(AugSun1+27)=CalendarYear,MONTH(AugSun1+27)=8),AugSun1+27,""))</f>
        <v>44799</v>
      </c>
      <c r="O32" s="138">
        <f>IF(DAY(AugSun1)=1,IF(AND(YEAR(AugSun1+21)=CalendarYear,MONTH(AugSun1+21)=8),AugSun1+21,""),IF(AND(YEAR(AugSun1+28)=CalendarYear,MONTH(AugSun1+28)=8),AugSun1+28,""))</f>
        <v>44800</v>
      </c>
      <c r="P32" s="89"/>
      <c r="S32" s="11"/>
    </row>
    <row r="33" spans="1:19" ht="15" customHeight="1" x14ac:dyDescent="0.2">
      <c r="B33" s="71">
        <f>IF(DAY(JulSun1)=1,IF(AND(YEAR(JulSun1+22)=CalendarYear,MONTH(JulSun1+22)=7),JulSun1+22,""),IF(AND(YEAR(JulSun1+29)=CalendarYear,MONTH(JulSun1+29)=7),JulSun1+29,""))</f>
        <v>44766</v>
      </c>
      <c r="C33" s="133">
        <f>IF(DAY(JulSun1)=1,IF(AND(YEAR(JulSun1+23)=CalendarYear,MONTH(JulSun1+23)=7),JulSun1+23,""),IF(AND(YEAR(JulSun1+30)=CalendarYear,MONTH(JulSun1+30)=7),JulSun1+30,""))</f>
        <v>44767</v>
      </c>
      <c r="D33" s="133">
        <f>IF(DAY(JulSun1)=1,IF(AND(YEAR(JulSun1+24)=CalendarYear,MONTH(JulSun1+24)=7),JulSun1+24,""),IF(AND(YEAR(JulSun1+31)=CalendarYear,MONTH(JulSun1+31)=7),JulSun1+31,""))</f>
        <v>44768</v>
      </c>
      <c r="E33" s="133">
        <f>IF(DAY(JulSun1)=1,IF(AND(YEAR(JulSun1+25)=CalendarYear,MONTH(JulSun1+25)=7),JulSun1+25,""),IF(AND(YEAR(JulSun1+32)=CalendarYear,MONTH(JulSun1+32)=7),JulSun1+32,""))</f>
        <v>44769</v>
      </c>
      <c r="F33" s="133">
        <f>IF(DAY(JulSun1)=1,IF(AND(YEAR(JulSun1+26)=CalendarYear,MONTH(JulSun1+26)=7),JulSun1+26,""),IF(AND(YEAR(JulSun1+33)=CalendarYear,MONTH(JulSun1+33)=7),JulSun1+33,""))</f>
        <v>44770</v>
      </c>
      <c r="G33" s="133">
        <f>IF(DAY(JulSun1)=1,IF(AND(YEAR(JulSun1+27)=CalendarYear,MONTH(JulSun1+27)=7),JulSun1+27,""),IF(AND(YEAR(JulSun1+34)=CalendarYear,MONTH(JulSun1+34)=7),JulSun1+34,""))</f>
        <v>44771</v>
      </c>
      <c r="H33" s="138">
        <f>IF(DAY(JulSun1)=1,IF(AND(YEAR(JulSun1+28)=CalendarYear,MONTH(JulSun1+28)=7),JulSun1+28,""),IF(AND(YEAR(JulSun1+35)=CalendarYear,MONTH(JulSun1+35)=7),JulSun1+35,""))</f>
        <v>44772</v>
      </c>
      <c r="I33" s="135">
        <f>IF(DAY(AugSun1)=1,IF(AND(YEAR(AugSun1+22)=CalendarYear,MONTH(AugSun1+22)=8),AugSun1+22,""),IF(AND(YEAR(AugSun1+29)=CalendarYear,MONTH(AugSun1+29)=8),AugSun1+29,""))</f>
        <v>44801</v>
      </c>
      <c r="J33" s="133">
        <f>IF(DAY(AugSun1)=1,IF(AND(YEAR(AugSun1+23)=CalendarYear,MONTH(AugSun1+23)=8),AugSun1+23,""),IF(AND(YEAR(AugSun1+30)=CalendarYear,MONTH(AugSun1+30)=8),AugSun1+30,""))</f>
        <v>44802</v>
      </c>
      <c r="K33" s="133">
        <f>IF(DAY(AugSun1)=1,IF(AND(YEAR(AugSun1+24)=CalendarYear,MONTH(AugSun1+24)=8),AugSun1+24,""),IF(AND(YEAR(AugSun1+31)=CalendarYear,MONTH(AugSun1+31)=8),AugSun1+31,""))</f>
        <v>44803</v>
      </c>
      <c r="L33" s="154">
        <f>IF(DAY(AugSun1)=1,IF(AND(YEAR(AugSun1+25)=CalendarYear,MONTH(AugSun1+25)=8),AugSun1+25,""),IF(AND(YEAR(AugSun1+32)=CalendarYear,MONTH(AugSun1+32)=8),AugSun1+32,""))</f>
        <v>44804</v>
      </c>
      <c r="M33" s="133" t="str">
        <f>IF(DAY(AugSun1)=1,IF(AND(YEAR(AugSun1+26)=CalendarYear,MONTH(AugSun1+26)=8),AugSun1+26,""),IF(AND(YEAR(AugSun1+33)=CalendarYear,MONTH(AugSun1+33)=8),AugSun1+33,""))</f>
        <v/>
      </c>
      <c r="N33" s="133" t="str">
        <f>IF(DAY(AugSun1)=1,IF(AND(YEAR(AugSun1+27)=CalendarYear,MONTH(AugSun1+27)=8),AugSun1+27,""),IF(AND(YEAR(AugSun1+34)=CalendarYear,MONTH(AugSun1+34)=8),AugSun1+34,""))</f>
        <v/>
      </c>
      <c r="O33" s="138" t="str">
        <f>IF(DAY(AugSun1)=1,IF(AND(YEAR(AugSun1+28)=CalendarYear,MONTH(AugSun1+28)=8),AugSun1+28,""),IF(AND(YEAR(AugSun1+35)=CalendarYear,MONTH(AugSun1+35)=8),AugSun1+35,""))</f>
        <v/>
      </c>
      <c r="P33" s="89"/>
      <c r="S33" s="12"/>
    </row>
    <row r="34" spans="1:19" ht="15" customHeight="1" x14ac:dyDescent="0.2">
      <c r="A34" s="24" t="s">
        <v>12</v>
      </c>
      <c r="B34" s="140">
        <f>IF(DAY(JulSun1)=1,IF(AND(YEAR(JulSun1+29)=CalendarYear,MONTH(JulSun1+29)=7),JulSun1+29,""),IF(AND(YEAR(JulSun1+36)=CalendarYear,MONTH(JulSun1+36)=7),JulSun1+36,""))</f>
        <v>44773</v>
      </c>
      <c r="C34" s="134" t="str">
        <f>IF(DAY(JulSun1)=1,IF(AND(YEAR(JulSun1+30)=CalendarYear,MONTH(JulSun1+30)=7),JulSun1+30,""),IF(AND(YEAR(JulSun1+37)=CalendarYear,MONTH(JulSun1+37)=7),JulSun1+37,""))</f>
        <v/>
      </c>
      <c r="D34" s="134" t="str">
        <f>IF(DAY(JulSun1)=1,IF(AND(YEAR(JulSun1+31)=CalendarYear,MONTH(JulSun1+31)=7),JulSun1+31,""),IF(AND(YEAR(JulSun1+38)=CalendarYear,MONTH(JulSun1+38)=7),JulSun1+38,""))</f>
        <v/>
      </c>
      <c r="E34" s="134" t="str">
        <f>IF(DAY(JulSun1)=1,IF(AND(YEAR(JulSun1+32)=CalendarYear,MONTH(JulSun1+32)=7),JulSun1+32,""),IF(AND(YEAR(JulSun1+39)=CalendarYear,MONTH(JulSun1+39)=7),JulSun1+39,""))</f>
        <v/>
      </c>
      <c r="F34" s="134" t="str">
        <f>IF(DAY(JulSun1)=1,IF(AND(YEAR(JulSun1+33)=CalendarYear,MONTH(JulSun1+33)=7),JulSun1+33,""),IF(AND(YEAR(JulSun1+40)=CalendarYear,MONTH(JulSun1+40)=7),JulSun1+40,""))</f>
        <v/>
      </c>
      <c r="G34" s="134" t="str">
        <f>IF(DAY(JulSun1)=1,IF(AND(YEAR(JulSun1+34)=CalendarYear,MONTH(JulSun1+34)=7),JulSun1+34,""),IF(AND(YEAR(JulSun1+41)=CalendarYear,MONTH(JulSun1+41)=7),JulSun1+41,""))</f>
        <v/>
      </c>
      <c r="H34" s="141" t="str">
        <f>IF(DAY(JulSun1)=1,IF(AND(YEAR(JulSun1+35)=CalendarYear,MONTH(JulSun1+35)=7),JulSun1+35,""),IF(AND(YEAR(JulSun1+42)=CalendarYear,MONTH(JulSun1+42)=7),JulSun1+42,""))</f>
        <v/>
      </c>
      <c r="I34" s="46" t="str">
        <f>IF(DAY(AugSun1)=1,IF(AND(YEAR(AugSun1+29)=CalendarYear,MONTH(AugSun1+29)=8),AugSun1+29,""),IF(AND(YEAR(AugSun1+36)=CalendarYear,MONTH(AugSun1+36)=8),AugSun1+36,""))</f>
        <v/>
      </c>
      <c r="J34" s="134" t="str">
        <f>IF(DAY(AugSun1)=1,IF(AND(YEAR(AugSun1+30)=CalendarYear,MONTH(AugSun1+30)=8),AugSun1+30,""),IF(AND(YEAR(AugSun1+37)=CalendarYear,MONTH(AugSun1+37)=8),AugSun1+37,""))</f>
        <v/>
      </c>
      <c r="K34" s="134" t="str">
        <f>IF(DAY(AugSun1)=1,IF(AND(YEAR(AugSun1+31)=CalendarYear,MONTH(AugSun1+31)=8),AugSun1+31,""),IF(AND(YEAR(AugSun1+38)=CalendarYear,MONTH(AugSun1+38)=8),AugSun1+38,""))</f>
        <v/>
      </c>
      <c r="L34" s="134" t="str">
        <f>IF(DAY(AugSun1)=1,IF(AND(YEAR(AugSun1+32)=CalendarYear,MONTH(AugSun1+32)=8),AugSun1+32,""),IF(AND(YEAR(AugSun1+39)=CalendarYear,MONTH(AugSun1+39)=8),AugSun1+39,""))</f>
        <v/>
      </c>
      <c r="M34" s="134" t="str">
        <f>IF(DAY(AugSun1)=1,IF(AND(YEAR(AugSun1+33)=CalendarYear,MONTH(AugSun1+33)=8),AugSun1+33,""),IF(AND(YEAR(AugSun1+40)=CalendarYear,MONTH(AugSun1+40)=8),AugSun1+40,""))</f>
        <v/>
      </c>
      <c r="N34" s="134" t="str">
        <f>IF(DAY(AugSun1)=1,IF(AND(YEAR(AugSun1+34)=CalendarYear,MONTH(AugSun1+34)=8),AugSun1+34,""),IF(AND(YEAR(AugSun1+41)=CalendarYear,MONTH(AugSun1+41)=8),AugSun1+41,""))</f>
        <v/>
      </c>
      <c r="O34" s="141" t="str">
        <f>IF(DAY(AugSun1)=1,IF(AND(YEAR(AugSun1+35)=CalendarYear,MONTH(AugSun1+35)=8),AugSun1+35,""),IF(AND(YEAR(AugSun1+42)=CalendarYear,MONTH(AugSun1+42)=8),AugSun1+42,""))</f>
        <v/>
      </c>
      <c r="P34" s="89"/>
    </row>
    <row r="35" spans="1:19" ht="15" customHeight="1" x14ac:dyDescent="0.2">
      <c r="A35" s="24" t="s">
        <v>21</v>
      </c>
      <c r="B35" s="183" t="s">
        <v>34</v>
      </c>
      <c r="C35" s="170"/>
      <c r="D35" s="170"/>
      <c r="E35" s="170"/>
      <c r="F35" s="170"/>
      <c r="G35" s="170"/>
      <c r="H35" s="171"/>
      <c r="I35" s="183" t="s">
        <v>35</v>
      </c>
      <c r="J35" s="170"/>
      <c r="K35" s="170"/>
      <c r="L35" s="170"/>
      <c r="M35" s="170"/>
      <c r="N35" s="170"/>
      <c r="O35" s="171"/>
      <c r="P35" s="89"/>
    </row>
    <row r="36" spans="1:19" ht="15" customHeight="1" x14ac:dyDescent="0.2">
      <c r="B36" s="70" t="s">
        <v>0</v>
      </c>
      <c r="C36" s="142" t="s">
        <v>51</v>
      </c>
      <c r="D36" s="142" t="s">
        <v>52</v>
      </c>
      <c r="E36" s="142" t="s">
        <v>53</v>
      </c>
      <c r="F36" s="142" t="s">
        <v>54</v>
      </c>
      <c r="G36" s="142" t="s">
        <v>55</v>
      </c>
      <c r="H36" s="34" t="s">
        <v>56</v>
      </c>
      <c r="I36" s="143" t="s">
        <v>0</v>
      </c>
      <c r="J36" s="142" t="s">
        <v>51</v>
      </c>
      <c r="K36" s="142" t="s">
        <v>52</v>
      </c>
      <c r="L36" s="142" t="s">
        <v>53</v>
      </c>
      <c r="M36" s="142" t="s">
        <v>54</v>
      </c>
      <c r="N36" s="142" t="s">
        <v>55</v>
      </c>
      <c r="O36" s="34" t="s">
        <v>56</v>
      </c>
      <c r="P36" s="89"/>
    </row>
    <row r="37" spans="1:19" ht="15" customHeight="1" x14ac:dyDescent="0.2">
      <c r="B37" s="71" t="str">
        <f>IF(DAY(Vogar)=1,"",IF(AND(YEAR(Vogar+1)=CalendarYear,MONTH(Vogar+1)=9),Vogar+1,""))</f>
        <v/>
      </c>
      <c r="C37" s="133" t="str">
        <f>IF(DAY(Vogar)=1,"",IF(AND(YEAR(Vogar+2)=CalendarYear,MONTH(Vogar+2)=9),Vogar+2,""))</f>
        <v/>
      </c>
      <c r="D37" s="133" t="str">
        <f>IF(DAY(Vogar)=1,"",IF(AND(YEAR(Vogar+3)=CalendarYear,MONTH(Vogar+3)=9),Vogar+3,""))</f>
        <v/>
      </c>
      <c r="E37" s="133" t="str">
        <f>IF(DAY(Vogar)=1,"",IF(AND(YEAR(Vogar+4)=CalendarYear,MONTH(Vogar+4)=9),Vogar+4,""))</f>
        <v/>
      </c>
      <c r="F37" s="154">
        <f>IF(DAY(Vogar)=1,"",IF(AND(YEAR(Vogar+5)=CalendarYear,MONTH(Vogar+5)=9),Vogar+5,""))</f>
        <v>44805</v>
      </c>
      <c r="G37" s="154">
        <f>IF(DAY(Vogar)=1,"",IF(AND(YEAR(Vogar+6)=CalendarYear,MONTH(Vogar+6)=9),Vogar+6,""))</f>
        <v>44806</v>
      </c>
      <c r="H37" s="138">
        <f>IF(DAY(Vogar)=1,IF(AND(YEAR(Vogar)=CalendarYear,MONTH(Vogar)=9),Vogar,""),IF(AND(YEAR(Vogar+7)=CalendarYear,MONTH(Vogar+7)=9),Vogar+7,""))</f>
        <v>44807</v>
      </c>
      <c r="I37" s="135" t="str">
        <f>IF(DAY(OctSun1)=1,"",IF(AND(YEAR(OctSun1+1)=CalendarYear,MONTH(OctSun1+1)=10),OctSun1+1,""))</f>
        <v/>
      </c>
      <c r="J37" s="133" t="str">
        <f>IF(DAY(OctSun1)=1,"",IF(AND(YEAR(OctSun1+2)=CalendarYear,MONTH(OctSun1+2)=10),OctSun1+2,""))</f>
        <v/>
      </c>
      <c r="K37" s="133" t="str">
        <f>IF(DAY(OctSun1)=1,"",IF(AND(YEAR(OctSun1+3)=CalendarYear,MONTH(OctSun1+3)=10),OctSun1+3,""))</f>
        <v/>
      </c>
      <c r="L37" s="133" t="str">
        <f>IF(DAY(OctSun1)=1,"",IF(AND(YEAR(OctSun1+4)=CalendarYear,MONTH(OctSun1+4)=10),OctSun1+4,""))</f>
        <v/>
      </c>
      <c r="M37" s="133" t="str">
        <f>IF(DAY(OctSun1)=1,"",IF(AND(YEAR(OctSun1+5)=CalendarYear,MONTH(OctSun1+5)=10),OctSun1+5,""))</f>
        <v/>
      </c>
      <c r="N37" s="133" t="str">
        <f>IF(DAY(OctSun1)=1,"",IF(AND(YEAR(OctSun1+6)=CalendarYear,MONTH(OctSun1+6)=10),OctSun1+6,""))</f>
        <v/>
      </c>
      <c r="O37" s="138">
        <f>IF(DAY(OctSun1)=1,IF(AND(YEAR(OctSun1)=CalendarYear,MONTH(OctSun1)=10),OctSun1,""),IF(AND(YEAR(OctSun1+7)=CalendarYear,MONTH(OctSun1+7)=10),OctSun1+7,""))</f>
        <v>44835</v>
      </c>
      <c r="P37" s="89"/>
    </row>
    <row r="38" spans="1:19" ht="15" customHeight="1" x14ac:dyDescent="0.2">
      <c r="B38" s="71">
        <f>IF(DAY(Vogar)=1,IF(AND(YEAR(Vogar+1)=CalendarYear,MONTH(Vogar+1)=9),Vogar+1,""),IF(AND(YEAR(Vogar+8)=CalendarYear,MONTH(Vogar+8)=9),Vogar+8,""))</f>
        <v>44808</v>
      </c>
      <c r="C38" s="133">
        <f>IF(DAY(Vogar)=1,IF(AND(YEAR(Vogar+2)=CalendarYear,MONTH(Vogar+2)=9),Vogar+2,""),IF(AND(YEAR(Vogar+9)=CalendarYear,MONTH(Vogar+9)=9),Vogar+9,""))</f>
        <v>44809</v>
      </c>
      <c r="D38" s="133">
        <f>IF(DAY(Vogar)=1,IF(AND(YEAR(Vogar+3)=CalendarYear,MONTH(Vogar+3)=9),Vogar+3,""),IF(AND(YEAR(Vogar+10)=CalendarYear,MONTH(Vogar+10)=9),Vogar+10,""))</f>
        <v>44810</v>
      </c>
      <c r="E38" s="133">
        <f>IF(DAY(Vogar)=1,IF(AND(YEAR(Vogar+4)=CalendarYear,MONTH(Vogar+4)=9),Vogar+4,""),IF(AND(YEAR(Vogar+11)=CalendarYear,MONTH(Vogar+11)=9),Vogar+11,""))</f>
        <v>44811</v>
      </c>
      <c r="F38" s="133">
        <f>IF(DAY(Vogar)=1,IF(AND(YEAR(Vogar+5)=CalendarYear,MONTH(Vogar+5)=9),Vogar+5,""),IF(AND(YEAR(Vogar+12)=CalendarYear,MONTH(Vogar+12)=9),Vogar+12,""))</f>
        <v>44812</v>
      </c>
      <c r="G38" s="133">
        <f>IF(DAY(Vogar)=1,IF(AND(YEAR(Vogar+6)=CalendarYear,MONTH(Vogar+6)=9),Vogar+6,""),IF(AND(YEAR(Vogar+13)=CalendarYear,MONTH(Vogar+13)=9),Vogar+13,""))</f>
        <v>44813</v>
      </c>
      <c r="H38" s="138">
        <f>IF(DAY(Vogar)=1,IF(AND(YEAR(Vogar+7)=CalendarYear,MONTH(Vogar+7)=9),Vogar+7,""),IF(AND(YEAR(Vogar+14)=CalendarYear,MONTH(Vogar+14)=9),Vogar+14,""))</f>
        <v>44814</v>
      </c>
      <c r="I38" s="135">
        <f>IF(DAY(OctSun1)=1,IF(AND(YEAR(OctSun1+1)=CalendarYear,MONTH(OctSun1+1)=10),OctSun1+1,""),IF(AND(YEAR(OctSun1+8)=CalendarYear,MONTH(OctSun1+8)=10),OctSun1+8,""))</f>
        <v>44836</v>
      </c>
      <c r="J38" s="133">
        <f>IF(DAY(OctSun1)=1,IF(AND(YEAR(OctSun1+2)=CalendarYear,MONTH(OctSun1+2)=10),OctSun1+2,""),IF(AND(YEAR(OctSun1+9)=CalendarYear,MONTH(OctSun1+9)=10),OctSun1+9,""))</f>
        <v>44837</v>
      </c>
      <c r="K38" s="133">
        <f>IF(DAY(OctSun1)=1,IF(AND(YEAR(OctSun1+3)=CalendarYear,MONTH(OctSun1+3)=10),OctSun1+3,""),IF(AND(YEAR(OctSun1+10)=CalendarYear,MONTH(OctSun1+10)=10),OctSun1+10,""))</f>
        <v>44838</v>
      </c>
      <c r="L38" s="133">
        <f>IF(DAY(OctSun1)=1,IF(AND(YEAR(OctSun1+4)=CalendarYear,MONTH(OctSun1+4)=10),OctSun1+4,""),IF(AND(YEAR(OctSun1+11)=CalendarYear,MONTH(OctSun1+11)=10),OctSun1+11,""))</f>
        <v>44839</v>
      </c>
      <c r="M38" s="133">
        <f>IF(DAY(OctSun1)=1,IF(AND(YEAR(OctSun1+5)=CalendarYear,MONTH(OctSun1+5)=10),OctSun1+5,""),IF(AND(YEAR(OctSun1+12)=CalendarYear,MONTH(OctSun1+12)=10),OctSun1+12,""))</f>
        <v>44840</v>
      </c>
      <c r="N38" s="133">
        <f>IF(DAY(OctSun1)=1,IF(AND(YEAR(OctSun1+6)=CalendarYear,MONTH(OctSun1+6)=10),OctSun1+6,""),IF(AND(YEAR(OctSun1+13)=CalendarYear,MONTH(OctSun1+13)=10),OctSun1+13,""))</f>
        <v>44841</v>
      </c>
      <c r="O38" s="138">
        <f>IF(DAY(OctSun1)=1,IF(AND(YEAR(OctSun1+7)=CalendarYear,MONTH(OctSun1+7)=10),OctSun1+7,""),IF(AND(YEAR(OctSun1+14)=CalendarYear,MONTH(OctSun1+14)=10),OctSun1+14,""))</f>
        <v>44842</v>
      </c>
      <c r="P38" s="89"/>
      <c r="S38" s="59"/>
    </row>
    <row r="39" spans="1:19" ht="15" customHeight="1" x14ac:dyDescent="0.2">
      <c r="A39" s="24" t="s">
        <v>13</v>
      </c>
      <c r="B39" s="71">
        <f>IF(DAY(Vogar)=1,IF(AND(YEAR(Vogar+8)=CalendarYear,MONTH(Vogar+8)=9),Vogar+8,""),IF(AND(YEAR(Vogar+15)=CalendarYear,MONTH(Vogar+15)=9),Vogar+15,""))</f>
        <v>44815</v>
      </c>
      <c r="C39" s="133">
        <f>IF(DAY(Vogar)=1,IF(AND(YEAR(Vogar+9)=CalendarYear,MONTH(Vogar+9)=9),Vogar+9,""),IF(AND(YEAR(Vogar+16)=CalendarYear,MONTH(Vogar+16)=9),Vogar+16,""))</f>
        <v>44816</v>
      </c>
      <c r="D39" s="133">
        <f>IF(DAY(Vogar)=1,IF(AND(YEAR(Vogar+10)=CalendarYear,MONTH(Vogar+10)=9),Vogar+10,""),IF(AND(YEAR(Vogar+17)=CalendarYear,MONTH(Vogar+17)=9),Vogar+17,""))</f>
        <v>44817</v>
      </c>
      <c r="E39" s="154">
        <f>IF(DAY(Vogar)=1,IF(AND(YEAR(Vogar+11)=CalendarYear,MONTH(Vogar+11)=9),Vogar+11,""),IF(AND(YEAR(Vogar+18)=CalendarYear,MONTH(Vogar+18)=9),Vogar+18,""))</f>
        <v>44818</v>
      </c>
      <c r="F39" s="154">
        <f>IF(DAY(Vogar)=1,IF(AND(YEAR(Vogar+12)=CalendarYear,MONTH(Vogar+12)=9),Vogar+12,""),IF(AND(YEAR(Vogar+19)=CalendarYear,MONTH(Vogar+19)=9),Vogar+19,""))</f>
        <v>44819</v>
      </c>
      <c r="G39" s="154">
        <f>IF(DAY(Vogar)=1,IF(AND(YEAR(Vogar+13)=CalendarYear,MONTH(Vogar+13)=9),Vogar+13,""),IF(AND(YEAR(Vogar+20)=CalendarYear,MONTH(Vogar+20)=9),Vogar+20,""))</f>
        <v>44820</v>
      </c>
      <c r="H39" s="138">
        <f>IF(DAY(Vogar)=1,IF(AND(YEAR(Vogar+14)=CalendarYear,MONTH(Vogar+14)=9),Vogar+14,""),IF(AND(YEAR(Vogar+21)=CalendarYear,MONTH(Vogar+21)=9),Vogar+21,""))</f>
        <v>44821</v>
      </c>
      <c r="I39" s="135">
        <f>IF(DAY(OctSun1)=1,IF(AND(YEAR(OctSun1+8)=CalendarYear,MONTH(OctSun1+8)=10),OctSun1+8,""),IF(AND(YEAR(OctSun1+15)=CalendarYear,MONTH(OctSun1+15)=10),OctSun1+15,""))</f>
        <v>44843</v>
      </c>
      <c r="J39" s="133">
        <f>IF(DAY(OctSun1)=1,IF(AND(YEAR(OctSun1+9)=CalendarYear,MONTH(OctSun1+9)=10),OctSun1+9,""),IF(AND(YEAR(OctSun1+16)=CalendarYear,MONTH(OctSun1+16)=10),OctSun1+16,""))</f>
        <v>44844</v>
      </c>
      <c r="K39" s="133">
        <f>IF(DAY(OctSun1)=1,IF(AND(YEAR(OctSun1+10)=CalendarYear,MONTH(OctSun1+10)=10),OctSun1+10,""),IF(AND(YEAR(OctSun1+17)=CalendarYear,MONTH(OctSun1+17)=10),OctSun1+17,""))</f>
        <v>44845</v>
      </c>
      <c r="L39" s="154">
        <f>IF(DAY(OctSun1)=1,IF(AND(YEAR(OctSun1+11)=CalendarYear,MONTH(OctSun1+11)=10),OctSun1+11,""),IF(AND(YEAR(OctSun1+18)=CalendarYear,MONTH(OctSun1+18)=10),OctSun1+18,""))</f>
        <v>44846</v>
      </c>
      <c r="M39" s="154">
        <f>IF(DAY(OctSun1)=1,IF(AND(YEAR(OctSun1+12)=CalendarYear,MONTH(OctSun1+12)=10),OctSun1+12,""),IF(AND(YEAR(OctSun1+19)=CalendarYear,MONTH(OctSun1+19)=10),OctSun1+19,""))</f>
        <v>44847</v>
      </c>
      <c r="N39" s="154">
        <f>IF(DAY(OctSun1)=1,IF(AND(YEAR(OctSun1+13)=CalendarYear,MONTH(OctSun1+13)=10),OctSun1+13,""),IF(AND(YEAR(OctSun1+20)=CalendarYear,MONTH(OctSun1+20)=10),OctSun1+20,""))</f>
        <v>44848</v>
      </c>
      <c r="O39" s="138">
        <f>IF(DAY(OctSun1)=1,IF(AND(YEAR(OctSun1+14)=CalendarYear,MONTH(OctSun1+14)=10),OctSun1+14,""),IF(AND(YEAR(OctSun1+21)=CalendarYear,MONTH(OctSun1+21)=10),OctSun1+21,""))</f>
        <v>44849</v>
      </c>
      <c r="P39" s="89"/>
      <c r="S39" s="58"/>
    </row>
    <row r="40" spans="1:19" ht="15" customHeight="1" x14ac:dyDescent="0.2">
      <c r="A40" s="24" t="s">
        <v>14</v>
      </c>
      <c r="B40" s="71">
        <f>IF(DAY(Vogar)=1,IF(AND(YEAR(Vogar+15)=CalendarYear,MONTH(Vogar+15)=9),Vogar+15,""),IF(AND(YEAR(Vogar+22)=CalendarYear,MONTH(Vogar+22)=9),Vogar+22,""))</f>
        <v>44822</v>
      </c>
      <c r="C40" s="133">
        <f>IF(DAY(Vogar)=1,IF(AND(YEAR(Vogar+16)=CalendarYear,MONTH(Vogar+16)=9),Vogar+16,""),IF(AND(YEAR(Vogar+23)=CalendarYear,MONTH(Vogar+23)=9),Vogar+23,""))</f>
        <v>44823</v>
      </c>
      <c r="D40" s="133">
        <f>IF(DAY(Vogar)=1,IF(AND(YEAR(Vogar+17)=CalendarYear,MONTH(Vogar+17)=9),Vogar+17,""),IF(AND(YEAR(Vogar+24)=CalendarYear,MONTH(Vogar+24)=9),Vogar+24,""))</f>
        <v>44824</v>
      </c>
      <c r="E40" s="133">
        <f>IF(DAY(Vogar)=1,IF(AND(YEAR(Vogar+18)=CalendarYear,MONTH(Vogar+18)=9),Vogar+18,""),IF(AND(YEAR(Vogar+25)=CalendarYear,MONTH(Vogar+25)=9),Vogar+25,""))</f>
        <v>44825</v>
      </c>
      <c r="F40" s="133">
        <f>IF(DAY(Vogar)=1,IF(AND(YEAR(Vogar+19)=CalendarYear,MONTH(Vogar+19)=9),Vogar+19,""),IF(AND(YEAR(Vogar+26)=CalendarYear,MONTH(Vogar+26)=9),Vogar+26,""))</f>
        <v>44826</v>
      </c>
      <c r="G40" s="133">
        <f>IF(DAY(Vogar)=1,IF(AND(YEAR(Vogar+20)=CalendarYear,MONTH(Vogar+20)=9),Vogar+20,""),IF(AND(YEAR(Vogar+27)=CalendarYear,MONTH(Vogar+27)=9),Vogar+27,""))</f>
        <v>44827</v>
      </c>
      <c r="H40" s="138">
        <f>IF(DAY(Vogar)=1,IF(AND(YEAR(Vogar+21)=CalendarYear,MONTH(Vogar+21)=9),Vogar+21,""),IF(AND(YEAR(Vogar+28)=CalendarYear,MONTH(Vogar+28)=9),Vogar+28,""))</f>
        <v>44828</v>
      </c>
      <c r="I40" s="135">
        <f>IF(DAY(OctSun1)=1,IF(AND(YEAR(OctSun1+15)=CalendarYear,MONTH(OctSun1+15)=10),OctSun1+15,""),IF(AND(YEAR(OctSun1+22)=CalendarYear,MONTH(OctSun1+22)=10),OctSun1+22,""))</f>
        <v>44850</v>
      </c>
      <c r="J40" s="133">
        <f>IF(DAY(OctSun1)=1,IF(AND(YEAR(OctSun1+16)=CalendarYear,MONTH(OctSun1+16)=10),OctSun1+16,""),IF(AND(YEAR(OctSun1+23)=CalendarYear,MONTH(OctSun1+23)=10),OctSun1+23,""))</f>
        <v>44851</v>
      </c>
      <c r="K40" s="133">
        <f>IF(DAY(OctSun1)=1,IF(AND(YEAR(OctSun1+17)=CalendarYear,MONTH(OctSun1+17)=10),OctSun1+17,""),IF(AND(YEAR(OctSun1+24)=CalendarYear,MONTH(OctSun1+24)=10),OctSun1+24,""))</f>
        <v>44852</v>
      </c>
      <c r="L40" s="133">
        <f>IF(DAY(OctSun1)=1,IF(AND(YEAR(OctSun1+18)=CalendarYear,MONTH(OctSun1+18)=10),OctSun1+18,""),IF(AND(YEAR(OctSun1+25)=CalendarYear,MONTH(OctSun1+25)=10),OctSun1+25,""))</f>
        <v>44853</v>
      </c>
      <c r="M40" s="133">
        <f>IF(DAY(OctSun1)=1,IF(AND(YEAR(OctSun1+19)=CalendarYear,MONTH(OctSun1+19)=10),OctSun1+19,""),IF(AND(YEAR(OctSun1+26)=CalendarYear,MONTH(OctSun1+26)=10),OctSun1+26,""))</f>
        <v>44854</v>
      </c>
      <c r="N40" s="133">
        <f>IF(DAY(OctSun1)=1,IF(AND(YEAR(OctSun1+20)=CalendarYear,MONTH(OctSun1+20)=10),OctSun1+20,""),IF(AND(YEAR(OctSun1+27)=CalendarYear,MONTH(OctSun1+27)=10),OctSun1+27,""))</f>
        <v>44855</v>
      </c>
      <c r="O40" s="138">
        <f>IF(DAY(OctSun1)=1,IF(AND(YEAR(OctSun1+21)=CalendarYear,MONTH(OctSun1+21)=10),OctSun1+21,""),IF(AND(YEAR(OctSun1+28)=CalendarYear,MONTH(OctSun1+28)=10),OctSun1+28,""))</f>
        <v>44856</v>
      </c>
      <c r="P40" s="89"/>
      <c r="S40" s="16"/>
    </row>
    <row r="41" spans="1:19" ht="15" customHeight="1" x14ac:dyDescent="0.2">
      <c r="A41" s="24"/>
      <c r="B41" s="71">
        <f>IF(DAY(Vogar)=1,IF(AND(YEAR(Vogar+22)=CalendarYear,MONTH(Vogar+22)=9),Vogar+22,""),IF(AND(YEAR(Vogar+29)=CalendarYear,MONTH(Vogar+29)=9),Vogar+29,""))</f>
        <v>44829</v>
      </c>
      <c r="C41" s="133">
        <f>IF(DAY(Vogar)=1,IF(AND(YEAR(Vogar+23)=CalendarYear,MONTH(Vogar+23)=9),Vogar+23,""),IF(AND(YEAR(Vogar+30)=CalendarYear,MONTH(Vogar+30)=9),Vogar+30,""))</f>
        <v>44830</v>
      </c>
      <c r="D41" s="133">
        <f>IF(DAY(Vogar)=1,IF(AND(YEAR(Vogar+24)=CalendarYear,MONTH(Vogar+24)=9),Vogar+24,""),IF(AND(YEAR(Vogar+31)=CalendarYear,MONTH(Vogar+31)=9),Vogar+31,""))</f>
        <v>44831</v>
      </c>
      <c r="E41" s="154">
        <f>IF(DAY(Vogar)=1,IF(AND(YEAR(Vogar+25)=CalendarYear,MONTH(Vogar+25)=9),Vogar+25,""),IF(AND(YEAR(Vogar+32)=CalendarYear,MONTH(Vogar+32)=9),Vogar+32,""))</f>
        <v>44832</v>
      </c>
      <c r="F41" s="154">
        <f>IF(DAY(Vogar)=1,IF(AND(YEAR(Vogar+26)=CalendarYear,MONTH(Vogar+26)=9),Vogar+26,""),IF(AND(YEAR(Vogar+33)=CalendarYear,MONTH(Vogar+33)=9),Vogar+33,""))</f>
        <v>44833</v>
      </c>
      <c r="G41" s="154">
        <f>IF(DAY(Vogar)=1,IF(AND(YEAR(Vogar+27)=CalendarYear,MONTH(Vogar+27)=9),Vogar+27,""),IF(AND(YEAR(Vogar+34)=CalendarYear,MONTH(Vogar+34)=9),Vogar+34,""))</f>
        <v>44834</v>
      </c>
      <c r="H41" s="138" t="str">
        <f>IF(DAY(Vogar)=1,IF(AND(YEAR(Vogar+28)=CalendarYear,MONTH(Vogar+28)=9),Vogar+28,""),IF(AND(YEAR(Vogar+35)=CalendarYear,MONTH(Vogar+35)=9),Vogar+35,""))</f>
        <v/>
      </c>
      <c r="I41" s="135">
        <f>IF(DAY(OctSun1)=1,IF(AND(YEAR(OctSun1+22)=CalendarYear,MONTH(OctSun1+22)=10),OctSun1+22,""),IF(AND(YEAR(OctSun1+29)=CalendarYear,MONTH(OctSun1+29)=10),OctSun1+29,""))</f>
        <v>44857</v>
      </c>
      <c r="J41" s="133">
        <f>IF(DAY(OctSun1)=1,IF(AND(YEAR(OctSun1+23)=CalendarYear,MONTH(OctSun1+23)=10),OctSun1+23,""),IF(AND(YEAR(OctSun1+30)=CalendarYear,MONTH(OctSun1+30)=10),OctSun1+30,""))</f>
        <v>44858</v>
      </c>
      <c r="K41" s="133">
        <f>IF(DAY(OctSun1)=1,IF(AND(YEAR(OctSun1+24)=CalendarYear,MONTH(OctSun1+24)=10),OctSun1+24,""),IF(AND(YEAR(OctSun1+31)=CalendarYear,MONTH(OctSun1+31)=10),OctSun1+31,""))</f>
        <v>44859</v>
      </c>
      <c r="L41" s="154">
        <f>IF(DAY(OctSun1)=1,IF(AND(YEAR(OctSun1+25)=CalendarYear,MONTH(OctSun1+25)=10),OctSun1+25,""),IF(AND(YEAR(OctSun1+32)=CalendarYear,MONTH(OctSun1+32)=10),OctSun1+32,""))</f>
        <v>44860</v>
      </c>
      <c r="M41" s="154">
        <f>IF(DAY(OctSun1)=1,IF(AND(YEAR(OctSun1+26)=CalendarYear,MONTH(OctSun1+26)=10),OctSun1+26,""),IF(AND(YEAR(OctSun1+33)=CalendarYear,MONTH(OctSun1+33)=10),OctSun1+33,""))</f>
        <v>44861</v>
      </c>
      <c r="N41" s="154">
        <f>IF(DAY(OctSun1)=1,IF(AND(YEAR(OctSun1+27)=CalendarYear,MONTH(OctSun1+27)=10),OctSun1+27,""),IF(AND(YEAR(OctSun1+34)=CalendarYear,MONTH(OctSun1+34)=10),OctSun1+34,""))</f>
        <v>44862</v>
      </c>
      <c r="O41" s="138">
        <f>IF(DAY(OctSun1)=1,IF(AND(YEAR(OctSun1+28)=CalendarYear,MONTH(OctSun1+28)=10),OctSun1+28,""),IF(AND(YEAR(OctSun1+35)=CalendarYear,MONTH(OctSun1+35)=10),OctSun1+35,""))</f>
        <v>44863</v>
      </c>
      <c r="P41" s="89"/>
      <c r="S41" s="16"/>
    </row>
    <row r="42" spans="1:19" ht="15" customHeight="1" x14ac:dyDescent="0.2">
      <c r="A42" s="24" t="s">
        <v>15</v>
      </c>
      <c r="B42" s="140" t="str">
        <f>IF(DAY(Vogar)=1,IF(AND(YEAR(Vogar+29)=CalendarYear,MONTH(Vogar+29)=9),Vogar+29,""),IF(AND(YEAR(Vogar+36)=CalendarYear,MONTH(Vogar+36)=9),Vogar+36,""))</f>
        <v/>
      </c>
      <c r="C42" s="134" t="str">
        <f>IF(DAY(Vogar)=1,IF(AND(YEAR(Vogar+30)=CalendarYear,MONTH(Vogar+30)=9),Vogar+30,""),IF(AND(YEAR(Vogar+37)=CalendarYear,MONTH(Vogar+37)=9),Vogar+37,""))</f>
        <v/>
      </c>
      <c r="D42" s="134" t="str">
        <f>IF(DAY(Vogar)=1,IF(AND(YEAR(Vogar+31)=CalendarYear,MONTH(Vogar+31)=9),Vogar+31,""),IF(AND(YEAR(Vogar+38)=CalendarYear,MONTH(Vogar+38)=9),Vogar+38,""))</f>
        <v/>
      </c>
      <c r="E42" s="134" t="str">
        <f>IF(DAY(Vogar)=1,IF(AND(YEAR(Vogar+32)=CalendarYear,MONTH(Vogar+32)=9),Vogar+32,""),IF(AND(YEAR(Vogar+39)=CalendarYear,MONTH(Vogar+39)=9),Vogar+39,""))</f>
        <v/>
      </c>
      <c r="F42" s="134" t="str">
        <f>IF(DAY(Vogar)=1,IF(AND(YEAR(Vogar+33)=CalendarYear,MONTH(Vogar+33)=9),Vogar+33,""),IF(AND(YEAR(Vogar+40)=CalendarYear,MONTH(Vogar+40)=9),Vogar+40,""))</f>
        <v/>
      </c>
      <c r="G42" s="134" t="str">
        <f>IF(DAY(Vogar)=1,IF(AND(YEAR(Vogar+34)=CalendarYear,MONTH(Vogar+34)=9),Vogar+34,""),IF(AND(YEAR(Vogar+41)=CalendarYear,MONTH(Vogar+41)=9),Vogar+41,""))</f>
        <v/>
      </c>
      <c r="H42" s="141" t="str">
        <f>IF(DAY(Vogar)=1,IF(AND(YEAR(Vogar+35)=CalendarYear,MONTH(Vogar+35)=9),Vogar+35,""),IF(AND(YEAR(Vogar+42)=CalendarYear,MONTH(Vogar+42)=9),Vogar+42,""))</f>
        <v/>
      </c>
      <c r="I42" s="134">
        <f>IF(DAY(OctSun1)=1,IF(AND(YEAR(OctSun1+29)=CalendarYear,MONTH(OctSun1+29)=10),OctSun1+29,""),IF(AND(YEAR(OctSun1+36)=CalendarYear,MONTH(OctSun1+36)=10),OctSun1+36,""))</f>
        <v>44864</v>
      </c>
      <c r="J42" s="134">
        <f>IF(DAY(OctSun1)=1,IF(AND(YEAR(OctSun1+30)=CalendarYear,MONTH(OctSun1+30)=10),OctSun1+30,""),IF(AND(YEAR(OctSun1+37)=CalendarYear,MONTH(OctSun1+37)=10),OctSun1+37,""))</f>
        <v>44865</v>
      </c>
      <c r="K42" s="134" t="str">
        <f>IF(DAY(OctSun1)=1,IF(AND(YEAR(OctSun1+31)=CalendarYear,MONTH(OctSun1+31)=10),OctSun1+31,""),IF(AND(YEAR(OctSun1+38)=CalendarYear,MONTH(OctSun1+38)=10),OctSun1+38,""))</f>
        <v/>
      </c>
      <c r="L42" s="134" t="str">
        <f>IF(DAY(OctSun1)=1,IF(AND(YEAR(OctSun1+32)=CalendarYear,MONTH(OctSun1+32)=10),OctSun1+32,""),IF(AND(YEAR(OctSun1+39)=CalendarYear,MONTH(OctSun1+39)=10),OctSun1+39,""))</f>
        <v/>
      </c>
      <c r="M42" s="134" t="str">
        <f>IF(DAY(OctSun1)=1,IF(AND(YEAR(OctSun1+33)=CalendarYear,MONTH(OctSun1+33)=10),OctSun1+33,""),IF(AND(YEAR(OctSun1+40)=CalendarYear,MONTH(OctSun1+40)=10),OctSun1+40,""))</f>
        <v/>
      </c>
      <c r="N42" s="134" t="str">
        <f>IF(DAY(OctSun1)=1,IF(AND(YEAR(OctSun1+34)=CalendarYear,MONTH(OctSun1+34)=10),OctSun1+34,""),IF(AND(YEAR(OctSun1+41)=CalendarYear,MONTH(OctSun1+41)=10),OctSun1+41,""))</f>
        <v/>
      </c>
      <c r="O42" s="141" t="str">
        <f>IF(DAY(OctSun1)=1,IF(AND(YEAR(OctSun1+35)=CalendarYear,MONTH(OctSun1+35)=10),OctSun1+35,""),IF(AND(YEAR(OctSun1+42)=CalendarYear,MONTH(OctSun1+42)=10),OctSun1+42,""))</f>
        <v/>
      </c>
      <c r="P42" s="89"/>
      <c r="S42" s="16"/>
    </row>
    <row r="43" spans="1:19" ht="15" customHeight="1" x14ac:dyDescent="0.2">
      <c r="A43" s="24" t="s">
        <v>23</v>
      </c>
      <c r="B43" s="183" t="s">
        <v>36</v>
      </c>
      <c r="C43" s="170"/>
      <c r="D43" s="170"/>
      <c r="E43" s="170"/>
      <c r="F43" s="170"/>
      <c r="G43" s="170"/>
      <c r="H43" s="171"/>
      <c r="I43" s="183" t="s">
        <v>37</v>
      </c>
      <c r="J43" s="170"/>
      <c r="K43" s="170"/>
      <c r="L43" s="170"/>
      <c r="M43" s="170"/>
      <c r="N43" s="170"/>
      <c r="O43" s="171"/>
      <c r="P43" s="89"/>
      <c r="S43" s="16"/>
    </row>
    <row r="44" spans="1:19" ht="15" customHeight="1" x14ac:dyDescent="0.2">
      <c r="A44" s="24"/>
      <c r="B44" s="70" t="s">
        <v>0</v>
      </c>
      <c r="C44" s="142" t="s">
        <v>51</v>
      </c>
      <c r="D44" s="142" t="s">
        <v>52</v>
      </c>
      <c r="E44" s="142" t="s">
        <v>53</v>
      </c>
      <c r="F44" s="142" t="s">
        <v>54</v>
      </c>
      <c r="G44" s="142" t="s">
        <v>55</v>
      </c>
      <c r="H44" s="34" t="s">
        <v>56</v>
      </c>
      <c r="I44" s="143" t="s">
        <v>0</v>
      </c>
      <c r="J44" s="142" t="s">
        <v>51</v>
      </c>
      <c r="K44" s="142" t="s">
        <v>52</v>
      </c>
      <c r="L44" s="142" t="s">
        <v>53</v>
      </c>
      <c r="M44" s="142" t="s">
        <v>54</v>
      </c>
      <c r="N44" s="142" t="s">
        <v>55</v>
      </c>
      <c r="O44" s="34" t="s">
        <v>56</v>
      </c>
      <c r="P44" s="89"/>
      <c r="S44" s="9"/>
    </row>
    <row r="45" spans="1:19" ht="15" customHeight="1" x14ac:dyDescent="0.2">
      <c r="A45" s="24" t="s">
        <v>24</v>
      </c>
      <c r="B45" s="71" t="str">
        <f>IF(DAY(NovSun1)=1,"",IF(AND(YEAR(NovSun1+1)=CalendarYear,MONTH(NovSun1+1)=11),NovSun1+1,""))</f>
        <v/>
      </c>
      <c r="C45" s="133" t="str">
        <f>IF(DAY(NovSun1)=1,"",IF(AND(YEAR(NovSun1+2)=CalendarYear,MONTH(NovSun1+2)=11),NovSun1+2,""))</f>
        <v/>
      </c>
      <c r="D45" s="133">
        <f>IF(DAY(NovSun1)=1,"",IF(AND(YEAR(NovSun1+3)=CalendarYear,MONTH(NovSun1+3)=11),NovSun1+3,""))</f>
        <v>44866</v>
      </c>
      <c r="E45" s="133">
        <f>IF(DAY(NovSun1)=1,"",IF(AND(YEAR(NovSun1+4)=CalendarYear,MONTH(NovSun1+4)=11),NovSun1+4,""))</f>
        <v>44867</v>
      </c>
      <c r="F45" s="133">
        <f>IF(DAY(NovSun1)=1,"",IF(AND(YEAR(NovSun1+5)=CalendarYear,MONTH(NovSun1+5)=11),NovSun1+5,""))</f>
        <v>44868</v>
      </c>
      <c r="G45" s="133">
        <f>IF(DAY(NovSun1)=1,"",IF(AND(YEAR(NovSun1+6)=CalendarYear,MONTH(NovSun1+6)=11),NovSun1+6,""))</f>
        <v>44869</v>
      </c>
      <c r="H45" s="138">
        <f>IF(DAY(NovSun1)=1,IF(AND(YEAR(NovSun1)=CalendarYear,MONTH(NovSun1)=11),NovSun1,""),IF(AND(YEAR(NovSun1+7)=CalendarYear,MONTH(NovSun1+7)=11),NovSun1+7,""))</f>
        <v>44870</v>
      </c>
      <c r="I45" s="135" t="str">
        <f>IF(DAY(DecSun1)=1,"",IF(AND(YEAR(DecSun1+1)=CalendarYear,MONTH(DecSun1+1)=12),DecSun1+1,""))</f>
        <v/>
      </c>
      <c r="J45" s="133" t="str">
        <f>IF(DAY(DecSun1)=1,"",IF(AND(YEAR(DecSun1+2)=CalendarYear,MONTH(DecSun1+2)=12),DecSun1+2,""))</f>
        <v/>
      </c>
      <c r="K45" s="133" t="str">
        <f>IF(DAY(DecSun1)=1,"",IF(AND(YEAR(DecSun1+3)=CalendarYear,MONTH(DecSun1+3)=12),DecSun1+3,""))</f>
        <v/>
      </c>
      <c r="L45" s="133" t="str">
        <f>IF(DAY(DecSun1)=1,"",IF(AND(YEAR(DecSun1+4)=CalendarYear,MONTH(DecSun1+4)=12),DecSun1+4,""))</f>
        <v/>
      </c>
      <c r="M45" s="133">
        <f>IF(DAY(DecSun1)=1,"",IF(AND(YEAR(DecSun1+5)=CalendarYear,MONTH(DecSun1+5)=12),DecSun1+5,""))</f>
        <v>44896</v>
      </c>
      <c r="N45" s="133">
        <f>IF(DAY(DecSun1)=1,"",IF(AND(YEAR(DecSun1+6)=CalendarYear,MONTH(DecSun1+6)=12),DecSun1+6,""))</f>
        <v>44897</v>
      </c>
      <c r="O45" s="138">
        <f>IF(DAY(DecSun1)=1,IF(AND(YEAR(DecSun1)=CalendarYear,MONTH(DecSun1)=12),DecSun1,""),IF(AND(YEAR(DecSun1+7)=CalendarYear,MONTH(DecSun1+7)=12),DecSun1+7,""))</f>
        <v>44898</v>
      </c>
      <c r="P45" s="89"/>
      <c r="S45" s="174"/>
    </row>
    <row r="46" spans="1:19" ht="15" customHeight="1" x14ac:dyDescent="0.2">
      <c r="B46" s="71">
        <f>IF(DAY(NovSun1)=1,IF(AND(YEAR(NovSun1+1)=CalendarYear,MONTH(NovSun1+1)=11),NovSun1+1,""),IF(AND(YEAR(NovSun1+8)=CalendarYear,MONTH(NovSun1+8)=11),NovSun1+8,""))</f>
        <v>44871</v>
      </c>
      <c r="C46" s="133">
        <f>IF(DAY(NovSun1)=1,IF(AND(YEAR(NovSun1+2)=CalendarYear,MONTH(NovSun1+2)=11),NovSun1+2,""),IF(AND(YEAR(NovSun1+9)=CalendarYear,MONTH(NovSun1+9)=11),NovSun1+9,""))</f>
        <v>44872</v>
      </c>
      <c r="D46" s="133">
        <f>IF(DAY(NovSun1)=1,IF(AND(YEAR(NovSun1+3)=CalendarYear,MONTH(NovSun1+3)=11),NovSun1+3,""),IF(AND(YEAR(NovSun1+10)=CalendarYear,MONTH(NovSun1+10)=11),NovSun1+10,""))</f>
        <v>44873</v>
      </c>
      <c r="E46" s="154">
        <f>IF(DAY(NovSun1)=1,IF(AND(YEAR(NovSun1+4)=CalendarYear,MONTH(NovSun1+4)=11),NovSun1+4,""),IF(AND(YEAR(NovSun1+11)=CalendarYear,MONTH(NovSun1+11)=11),NovSun1+11,""))</f>
        <v>44874</v>
      </c>
      <c r="F46" s="154">
        <f>IF(DAY(NovSun1)=1,IF(AND(YEAR(NovSun1+5)=CalendarYear,MONTH(NovSun1+5)=11),NovSun1+5,""),IF(AND(YEAR(NovSun1+12)=CalendarYear,MONTH(NovSun1+12)=11),NovSun1+12,""))</f>
        <v>44875</v>
      </c>
      <c r="G46" s="154">
        <f>IF(DAY(NovSun1)=1,IF(AND(YEAR(NovSun1+6)=CalendarYear,MONTH(NovSun1+6)=11),NovSun1+6,""),IF(AND(YEAR(NovSun1+13)=CalendarYear,MONTH(NovSun1+13)=11),NovSun1+13,""))</f>
        <v>44876</v>
      </c>
      <c r="H46" s="138">
        <f>IF(DAY(NovSun1)=1,IF(AND(YEAR(NovSun1+7)=CalendarYear,MONTH(NovSun1+7)=11),NovSun1+7,""),IF(AND(YEAR(NovSun1+14)=CalendarYear,MONTH(NovSun1+14)=11),NovSun1+14,""))</f>
        <v>44877</v>
      </c>
      <c r="I46" s="135">
        <f>IF(DAY(DecSun1)=1,IF(AND(YEAR(DecSun1+1)=CalendarYear,MONTH(DecSun1+1)=12),DecSun1+1,""),IF(AND(YEAR(DecSun1+8)=CalendarYear,MONTH(DecSun1+8)=12),DecSun1+8,""))</f>
        <v>44899</v>
      </c>
      <c r="J46" s="133">
        <f>IF(DAY(DecSun1)=1,IF(AND(YEAR(DecSun1+2)=CalendarYear,MONTH(DecSun1+2)=12),DecSun1+2,""),IF(AND(YEAR(DecSun1+9)=CalendarYear,MONTH(DecSun1+9)=12),DecSun1+9,""))</f>
        <v>44900</v>
      </c>
      <c r="K46" s="133">
        <f>IF(DAY(DecSun1)=1,IF(AND(YEAR(DecSun1+3)=CalendarYear,MONTH(DecSun1+3)=12),DecSun1+3,""),IF(AND(YEAR(DecSun1+10)=CalendarYear,MONTH(DecSun1+10)=12),DecSun1+10,""))</f>
        <v>44901</v>
      </c>
      <c r="L46" s="154">
        <f>IF(DAY(DecSun1)=1,IF(AND(YEAR(DecSun1+4)=CalendarYear,MONTH(DecSun1+4)=12),DecSun1+4,""),IF(AND(YEAR(DecSun1+11)=CalendarYear,MONTH(DecSun1+11)=12),DecSun1+11,""))</f>
        <v>44902</v>
      </c>
      <c r="M46" s="154">
        <f>IF(DAY(DecSun1)=1,IF(AND(YEAR(DecSun1+5)=CalendarYear,MONTH(DecSun1+5)=12),DecSun1+5,""),IF(AND(YEAR(DecSun1+12)=CalendarYear,MONTH(DecSun1+12)=12),DecSun1+12,""))</f>
        <v>44903</v>
      </c>
      <c r="N46" s="154">
        <f>IF(DAY(DecSun1)=1,IF(AND(YEAR(DecSun1+6)=CalendarYear,MONTH(DecSun1+6)=12),DecSun1+6,""),IF(AND(YEAR(DecSun1+13)=CalendarYear,MONTH(DecSun1+13)=12),DecSun1+13,""))</f>
        <v>44904</v>
      </c>
      <c r="O46" s="138">
        <f>IF(DAY(DecSun1)=1,IF(AND(YEAR(DecSun1+7)=CalendarYear,MONTH(DecSun1+7)=12),DecSun1+7,""),IF(AND(YEAR(DecSun1+14)=CalendarYear,MONTH(DecSun1+14)=12),DecSun1+14,""))</f>
        <v>44905</v>
      </c>
      <c r="P46" s="89"/>
      <c r="S46" s="174"/>
    </row>
    <row r="47" spans="1:19" ht="15" customHeight="1" x14ac:dyDescent="0.2">
      <c r="B47" s="71">
        <f>IF(DAY(NovSun1)=1,IF(AND(YEAR(NovSun1+8)=CalendarYear,MONTH(NovSun1+8)=11),NovSun1+8,""),IF(AND(YEAR(NovSun1+15)=CalendarYear,MONTH(NovSun1+15)=11),NovSun1+15,""))</f>
        <v>44878</v>
      </c>
      <c r="C47" s="133">
        <f>IF(DAY(NovSun1)=1,IF(AND(YEAR(NovSun1+9)=CalendarYear,MONTH(NovSun1+9)=11),NovSun1+9,""),IF(AND(YEAR(NovSun1+16)=CalendarYear,MONTH(NovSun1+16)=11),NovSun1+16,""))</f>
        <v>44879</v>
      </c>
      <c r="D47" s="133">
        <f>IF(DAY(NovSun1)=1,IF(AND(YEAR(NovSun1+10)=CalendarYear,MONTH(NovSun1+10)=11),NovSun1+10,""),IF(AND(YEAR(NovSun1+17)=CalendarYear,MONTH(NovSun1+17)=11),NovSun1+17,""))</f>
        <v>44880</v>
      </c>
      <c r="E47" s="133">
        <f>IF(DAY(NovSun1)=1,IF(AND(YEAR(NovSun1+11)=CalendarYear,MONTH(NovSun1+11)=11),NovSun1+11,""),IF(AND(YEAR(NovSun1+18)=CalendarYear,MONTH(NovSun1+18)=11),NovSun1+18,""))</f>
        <v>44881</v>
      </c>
      <c r="F47" s="133">
        <f>IF(DAY(NovSun1)=1,IF(AND(YEAR(NovSun1+12)=CalendarYear,MONTH(NovSun1+12)=11),NovSun1+12,""),IF(AND(YEAR(NovSun1+19)=CalendarYear,MONTH(NovSun1+19)=11),NovSun1+19,""))</f>
        <v>44882</v>
      </c>
      <c r="G47" s="133">
        <f>IF(DAY(NovSun1)=1,IF(AND(YEAR(NovSun1+13)=CalendarYear,MONTH(NovSun1+13)=11),NovSun1+13,""),IF(AND(YEAR(NovSun1+20)=CalendarYear,MONTH(NovSun1+20)=11),NovSun1+20,""))</f>
        <v>44883</v>
      </c>
      <c r="H47" s="138">
        <f>IF(DAY(NovSun1)=1,IF(AND(YEAR(NovSun1+14)=CalendarYear,MONTH(NovSun1+14)=11),NovSun1+14,""),IF(AND(YEAR(NovSun1+21)=CalendarYear,MONTH(NovSun1+21)=11),NovSun1+21,""))</f>
        <v>44884</v>
      </c>
      <c r="I47" s="135">
        <f>IF(DAY(DecSun1)=1,IF(AND(YEAR(DecSun1+8)=CalendarYear,MONTH(DecSun1+8)=12),DecSun1+8,""),IF(AND(YEAR(DecSun1+15)=CalendarYear,MONTH(DecSun1+15)=12),DecSun1+15,""))</f>
        <v>44906</v>
      </c>
      <c r="J47" s="133">
        <f>IF(DAY(DecSun1)=1,IF(AND(YEAR(DecSun1+9)=CalendarYear,MONTH(DecSun1+9)=12),DecSun1+9,""),IF(AND(YEAR(DecSun1+16)=CalendarYear,MONTH(DecSun1+16)=12),DecSun1+16,""))</f>
        <v>44907</v>
      </c>
      <c r="K47" s="133">
        <f>IF(DAY(DecSun1)=1,IF(AND(YEAR(DecSun1+10)=CalendarYear,MONTH(DecSun1+10)=12),DecSun1+10,""),IF(AND(YEAR(DecSun1+17)=CalendarYear,MONTH(DecSun1+17)=12),DecSun1+17,""))</f>
        <v>44908</v>
      </c>
      <c r="L47" s="133">
        <f>IF(DAY(DecSun1)=1,IF(AND(YEAR(DecSun1+11)=CalendarYear,MONTH(DecSun1+11)=12),DecSun1+11,""),IF(AND(YEAR(DecSun1+18)=CalendarYear,MONTH(DecSun1+18)=12),DecSun1+18,""))</f>
        <v>44909</v>
      </c>
      <c r="M47" s="133">
        <f>IF(DAY(DecSun1)=1,IF(AND(YEAR(DecSun1+12)=CalendarYear,MONTH(DecSun1+12)=12),DecSun1+12,""),IF(AND(YEAR(DecSun1+19)=CalendarYear,MONTH(DecSun1+19)=12),DecSun1+19,""))</f>
        <v>44910</v>
      </c>
      <c r="N47" s="133">
        <f>IF(DAY(DecSun1)=1,IF(AND(YEAR(DecSun1+13)=CalendarYear,MONTH(DecSun1+13)=12),DecSun1+13,""),IF(AND(YEAR(DecSun1+20)=CalendarYear,MONTH(DecSun1+20)=12),DecSun1+20,""))</f>
        <v>44911</v>
      </c>
      <c r="O47" s="138">
        <f>IF(DAY(DecSun1)=1,IF(AND(YEAR(DecSun1+14)=CalendarYear,MONTH(DecSun1+14)=12),DecSun1+14,""),IF(AND(YEAR(DecSun1+21)=CalendarYear,MONTH(DecSun1+21)=12),DecSun1+21,""))</f>
        <v>44912</v>
      </c>
      <c r="P47" s="89"/>
      <c r="S47" s="174"/>
    </row>
    <row r="48" spans="1:19" ht="15" customHeight="1" x14ac:dyDescent="0.2">
      <c r="B48" s="71">
        <f>IF(DAY(NovSun1)=1,IF(AND(YEAR(NovSun1+15)=CalendarYear,MONTH(NovSun1+15)=11),NovSun1+15,""),IF(AND(YEAR(NovSun1+22)=CalendarYear,MONTH(NovSun1+22)=11),NovSun1+22,""))</f>
        <v>44885</v>
      </c>
      <c r="C48" s="133">
        <f>IF(DAY(NovSun1)=1,IF(AND(YEAR(NovSun1+16)=CalendarYear,MONTH(NovSun1+16)=11),NovSun1+16,""),IF(AND(YEAR(NovSun1+23)=CalendarYear,MONTH(NovSun1+23)=11),NovSun1+23,""))</f>
        <v>44886</v>
      </c>
      <c r="D48" s="133">
        <f>IF(DAY(NovSun1)=1,IF(AND(YEAR(NovSun1+17)=CalendarYear,MONTH(NovSun1+17)=11),NovSun1+17,""),IF(AND(YEAR(NovSun1+24)=CalendarYear,MONTH(NovSun1+24)=11),NovSun1+24,""))</f>
        <v>44887</v>
      </c>
      <c r="E48" s="154">
        <f>IF(DAY(NovSun1)=1,IF(AND(YEAR(NovSun1+18)=CalendarYear,MONTH(NovSun1+18)=11),NovSun1+18,""),IF(AND(YEAR(NovSun1+25)=CalendarYear,MONTH(NovSun1+25)=11),NovSun1+25,""))</f>
        <v>44888</v>
      </c>
      <c r="F48" s="154">
        <f>IF(DAY(NovSun1)=1,IF(AND(YEAR(NovSun1+19)=CalendarYear,MONTH(NovSun1+19)=11),NovSun1+19,""),IF(AND(YEAR(NovSun1+26)=CalendarYear,MONTH(NovSun1+26)=11),NovSun1+26,""))</f>
        <v>44889</v>
      </c>
      <c r="G48" s="154">
        <f>IF(DAY(NovSun1)=1,IF(AND(YEAR(NovSun1+20)=CalendarYear,MONTH(NovSun1+20)=11),NovSun1+20,""),IF(AND(YEAR(NovSun1+27)=CalendarYear,MONTH(NovSun1+27)=11),NovSun1+27,""))</f>
        <v>44890</v>
      </c>
      <c r="H48" s="138">
        <f>IF(DAY(NovSun1)=1,IF(AND(YEAR(NovSun1+21)=CalendarYear,MONTH(NovSun1+21)=11),NovSun1+21,""),IF(AND(YEAR(NovSun1+28)=CalendarYear,MONTH(NovSun1+28)=11),NovSun1+28,""))</f>
        <v>44891</v>
      </c>
      <c r="I48" s="135">
        <f>IF(DAY(DecSun1)=1,IF(AND(YEAR(DecSun1+15)=CalendarYear,MONTH(DecSun1+15)=12),DecSun1+15,""),IF(AND(YEAR(DecSun1+22)=CalendarYear,MONTH(DecSun1+22)=12),DecSun1+22,""))</f>
        <v>44913</v>
      </c>
      <c r="J48" s="133">
        <f>IF(DAY(DecSun1)=1,IF(AND(YEAR(DecSun1+16)=CalendarYear,MONTH(DecSun1+16)=12),DecSun1+16,""),IF(AND(YEAR(DecSun1+23)=CalendarYear,MONTH(DecSun1+23)=12),DecSun1+23,""))</f>
        <v>44914</v>
      </c>
      <c r="K48" s="133">
        <f>IF(DAY(DecSun1)=1,IF(AND(YEAR(DecSun1+17)=CalendarYear,MONTH(DecSun1+17)=12),DecSun1+17,""),IF(AND(YEAR(DecSun1+24)=CalendarYear,MONTH(DecSun1+24)=12),DecSun1+24,""))</f>
        <v>44915</v>
      </c>
      <c r="L48" s="154">
        <f>IF(DAY(DecSun1)=1,IF(AND(YEAR(DecSun1+18)=CalendarYear,MONTH(DecSun1+18)=12),DecSun1+18,""),IF(AND(YEAR(DecSun1+25)=CalendarYear,MONTH(DecSun1+25)=12),DecSun1+25,""))</f>
        <v>44916</v>
      </c>
      <c r="M48" s="154">
        <f>IF(DAY(DecSun1)=1,IF(AND(YEAR(DecSun1+19)=CalendarYear,MONTH(DecSun1+19)=12),DecSun1+19,""),IF(AND(YEAR(DecSun1+26)=CalendarYear,MONTH(DecSun1+26)=12),DecSun1+26,""))</f>
        <v>44917</v>
      </c>
      <c r="N48" s="155">
        <f>IF(DAY(DecSun1)=1,IF(AND(YEAR(DecSun1+20)=CalendarYear,MONTH(DecSun1+20)=12),DecSun1+20,""),IF(AND(YEAR(DecSun1+27)=CalendarYear,MONTH(DecSun1+27)=12),DecSun1+27,""))</f>
        <v>44918</v>
      </c>
      <c r="O48" s="146">
        <f>IF(DAY(DecSun1)=1,IF(AND(YEAR(DecSun1+21)=CalendarYear,MONTH(DecSun1+21)=12),DecSun1+21,""),IF(AND(YEAR(DecSun1+28)=CalendarYear,MONTH(DecSun1+28)=12),DecSun1+28,""))</f>
        <v>44919</v>
      </c>
      <c r="P48" s="89"/>
      <c r="S48" s="174"/>
    </row>
    <row r="49" spans="2:19" ht="15" customHeight="1" x14ac:dyDescent="0.2">
      <c r="B49" s="71">
        <f>IF(DAY(NovSun1)=1,IF(AND(YEAR(NovSun1+22)=CalendarYear,MONTH(NovSun1+22)=11),NovSun1+22,""),IF(AND(YEAR(NovSun1+29)=CalendarYear,MONTH(NovSun1+29)=11),NovSun1+29,""))</f>
        <v>44892</v>
      </c>
      <c r="C49" s="133">
        <f>IF(DAY(NovSun1)=1,IF(AND(YEAR(NovSun1+23)=CalendarYear,MONTH(NovSun1+23)=11),NovSun1+23,""),IF(AND(YEAR(NovSun1+30)=CalendarYear,MONTH(NovSun1+30)=11),NovSun1+30,""))</f>
        <v>44893</v>
      </c>
      <c r="D49" s="133">
        <f>IF(DAY(NovSun1)=1,IF(AND(YEAR(NovSun1+24)=CalendarYear,MONTH(NovSun1+24)=11),NovSun1+24,""),IF(AND(YEAR(NovSun1+31)=CalendarYear,MONTH(NovSun1+31)=11),NovSun1+31,""))</f>
        <v>44894</v>
      </c>
      <c r="E49" s="133">
        <f>IF(DAY(NovSun1)=1,IF(AND(YEAR(NovSun1+25)=CalendarYear,MONTH(NovSun1+25)=11),NovSun1+25,""),IF(AND(YEAR(NovSun1+32)=CalendarYear,MONTH(NovSun1+32)=11),NovSun1+32,""))</f>
        <v>44895</v>
      </c>
      <c r="F49" s="133" t="str">
        <f>IF(DAY(NovSun1)=1,IF(AND(YEAR(NovSun1+26)=CalendarYear,MONTH(NovSun1+26)=11),NovSun1+26,""),IF(AND(YEAR(NovSun1+33)=CalendarYear,MONTH(NovSun1+33)=11),NovSun1+33,""))</f>
        <v/>
      </c>
      <c r="G49" s="133" t="str">
        <f>IF(DAY(NovSun1)=1,IF(AND(YEAR(NovSun1+27)=CalendarYear,MONTH(NovSun1+27)=11),NovSun1+27,""),IF(AND(YEAR(NovSun1+34)=CalendarYear,MONTH(NovSun1+34)=11),NovSun1+34,""))</f>
        <v/>
      </c>
      <c r="H49" s="138" t="str">
        <f>IF(DAY(NovSun1)=1,IF(AND(YEAR(NovSun1+28)=CalendarYear,MONTH(NovSun1+28)=11),NovSun1+28,""),IF(AND(YEAR(NovSun1+35)=CalendarYear,MONTH(NovSun1+35)=11),NovSun1+35,""))</f>
        <v/>
      </c>
      <c r="I49" s="135">
        <f>IF(DAY(DecSun1)=1,IF(AND(YEAR(DecSun1+22)=CalendarYear,MONTH(DecSun1+22)=12),DecSun1+22,""),IF(AND(YEAR(DecSun1+29)=CalendarYear,MONTH(DecSun1+29)=12),DecSun1+29,""))</f>
        <v>44920</v>
      </c>
      <c r="J49" s="133">
        <f>IF(DAY(DecSun1)=1,IF(AND(YEAR(DecSun1+23)=CalendarYear,MONTH(DecSun1+23)=12),DecSun1+23,""),IF(AND(YEAR(DecSun1+30)=CalendarYear,MONTH(DecSun1+30)=12),DecSun1+30,""))</f>
        <v>44921</v>
      </c>
      <c r="K49" s="133">
        <f>IF(DAY(DecSun1)=1,IF(AND(YEAR(DecSun1+24)=CalendarYear,MONTH(DecSun1+24)=12),DecSun1+24,""),IF(AND(YEAR(DecSun1+31)=CalendarYear,MONTH(DecSun1+31)=12),DecSun1+31,""))</f>
        <v>44922</v>
      </c>
      <c r="L49" s="133">
        <f>IF(DAY(DecSun1)=1,IF(AND(YEAR(DecSun1+25)=CalendarYear,MONTH(DecSun1+25)=12),DecSun1+25,""),IF(AND(YEAR(DecSun1+32)=CalendarYear,MONTH(DecSun1+32)=12),DecSun1+32,""))</f>
        <v>44923</v>
      </c>
      <c r="M49" s="133">
        <f>IF(DAY(DecSun1)=1,IF(AND(YEAR(DecSun1+26)=CalendarYear,MONTH(DecSun1+26)=12),DecSun1+26,""),IF(AND(YEAR(DecSun1+33)=CalendarYear,MONTH(DecSun1+33)=12),DecSun1+33,""))</f>
        <v>44924</v>
      </c>
      <c r="N49" s="133">
        <f>IF(DAY(DecSun1)=1,IF(AND(YEAR(DecSun1+27)=CalendarYear,MONTH(DecSun1+27)=12),DecSun1+27,""),IF(AND(YEAR(DecSun1+34)=CalendarYear,MONTH(DecSun1+34)=12),DecSun1+34,""))</f>
        <v>44925</v>
      </c>
      <c r="O49" s="146">
        <v>31</v>
      </c>
      <c r="P49" s="89"/>
      <c r="S49" s="174"/>
    </row>
    <row r="50" spans="2:19" ht="13.5" customHeight="1" x14ac:dyDescent="0.2">
      <c r="B50" s="140" t="str">
        <f>IF(DAY(NovSun1)=1,IF(AND(YEAR(NovSun1+29)=CalendarYear,MONTH(NovSun1+29)=11),NovSun1+29,""),IF(AND(YEAR(NovSun1+36)=CalendarYear,MONTH(NovSun1+36)=11),NovSun1+36,""))</f>
        <v/>
      </c>
      <c r="C50" s="134" t="str">
        <f>IF(DAY(NovSun1)=1,IF(AND(YEAR(NovSun1+30)=CalendarYear,MONTH(NovSun1+30)=11),NovSun1+30,""),IF(AND(YEAR(NovSun1+37)=CalendarYear,MONTH(NovSun1+37)=11),NovSun1+37,""))</f>
        <v/>
      </c>
      <c r="D50" s="134" t="str">
        <f>IF(DAY(NovSun1)=1,IF(AND(YEAR(NovSun1+31)=CalendarYear,MONTH(NovSun1+31)=11),NovSun1+31,""),IF(AND(YEAR(NovSun1+38)=CalendarYear,MONTH(NovSun1+38)=11),NovSun1+38,""))</f>
        <v/>
      </c>
      <c r="E50" s="134" t="str">
        <f>IF(DAY(NovSun1)=1,IF(AND(YEAR(NovSun1+32)=CalendarYear,MONTH(NovSun1+32)=11),NovSun1+32,""),IF(AND(YEAR(NovSun1+39)=CalendarYear,MONTH(NovSun1+39)=11),NovSun1+39,""))</f>
        <v/>
      </c>
      <c r="F50" s="134" t="str">
        <f>IF(DAY(NovSun1)=1,IF(AND(YEAR(NovSun1+33)=CalendarYear,MONTH(NovSun1+33)=11),NovSun1+33,""),IF(AND(YEAR(NovSun1+40)=CalendarYear,MONTH(NovSun1+40)=11),NovSun1+40,""))</f>
        <v/>
      </c>
      <c r="G50" s="134" t="str">
        <f>IF(DAY(NovSun1)=1,IF(AND(YEAR(NovSun1+34)=CalendarYear,MONTH(NovSun1+34)=11),NovSun1+34,""),IF(AND(YEAR(NovSun1+41)=CalendarYear,MONTH(NovSun1+41)=11),NovSun1+41,""))</f>
        <v/>
      </c>
      <c r="H50" s="141" t="str">
        <f>IF(DAY(NovSun1)=1,IF(AND(YEAR(NovSun1+35)=CalendarYear,MONTH(NovSun1+35)=11),NovSun1+35,""),IF(AND(YEAR(NovSun1+42)=CalendarYear,MONTH(NovSun1+42)=11),NovSun1+42,""))</f>
        <v/>
      </c>
      <c r="I50" s="134" t="str">
        <f>IF(DAY(DecSun1)=1,IF(AND(YEAR(DecSun1+29)=CalendarYear,MONTH(DecSun1+29)=12),DecSun1+29,""),IF(AND(YEAR(DecSun1+36)=CalendarYear,MONTH(DecSun1+36)=12),DecSun1+36,""))</f>
        <v/>
      </c>
      <c r="J50" s="134" t="str">
        <f>IF(DAY(DecSun1)=1,IF(AND(YEAR(DecSun1+30)=CalendarYear,MONTH(DecSun1+30)=12),DecSun1+30,""),IF(AND(YEAR(DecSun1+37)=CalendarYear,MONTH(DecSun1+37)=12),DecSun1+37,""))</f>
        <v/>
      </c>
      <c r="K50" s="134" t="str">
        <f>IF(DAY(DecSun1)=1,IF(AND(YEAR(DecSun1+31)=CalendarYear,MONTH(DecSun1+31)=12),DecSun1+31,""),IF(AND(YEAR(DecSun1+38)=CalendarYear,MONTH(DecSun1+38)=12),DecSun1+38,""))</f>
        <v/>
      </c>
      <c r="L50" s="134" t="str">
        <f>IF(DAY(DecSun1)=1,IF(AND(YEAR(DecSun1+32)=CalendarYear,MONTH(DecSun1+32)=12),DecSun1+32,""),IF(AND(YEAR(DecSun1+39)=CalendarYear,MONTH(DecSun1+39)=12),DecSun1+39,""))</f>
        <v/>
      </c>
      <c r="M50" s="134" t="str">
        <f>IF(DAY(DecSun1)=1,IF(AND(YEAR(DecSun1+33)=CalendarYear,MONTH(DecSun1+33)=12),DecSun1+33,""),IF(AND(YEAR(DecSun1+40)=CalendarYear,MONTH(DecSun1+40)=12),DecSun1+40,""))</f>
        <v/>
      </c>
      <c r="N50" s="134" t="str">
        <f>IF(DAY(DecSun1)=1,IF(AND(YEAR(DecSun1+34)=CalendarYear,MONTH(DecSun1+34)=12),DecSun1+34,""),IF(AND(YEAR(DecSun1+41)=CalendarYear,MONTH(DecSun1+41)=12),DecSun1+41,""))</f>
        <v/>
      </c>
      <c r="O50" s="141" t="str">
        <f>IF(DAY(DecSun1)=1,IF(AND(YEAR(DecSun1+35)=CalendarYear,MONTH(DecSun1+35)=12),DecSun1+35,""),IF(AND(YEAR(DecSun1+42)=CalendarYear,MONTH(DecSun1+42)=12),DecSun1+42,""))</f>
        <v/>
      </c>
      <c r="S50" s="8"/>
    </row>
    <row r="51" spans="2:19" ht="15" customHeight="1" x14ac:dyDescent="0.2">
      <c r="B51" s="66"/>
      <c r="C51" s="66"/>
      <c r="D51" s="66"/>
      <c r="E51" s="66"/>
      <c r="F51" s="66"/>
      <c r="G51" s="66"/>
      <c r="H51" s="66"/>
      <c r="I51" s="66"/>
      <c r="J51" s="66"/>
      <c r="K51" s="66"/>
      <c r="L51" s="66"/>
      <c r="M51" s="66"/>
      <c r="N51" s="66"/>
      <c r="O51" s="66"/>
      <c r="S51" s="8"/>
    </row>
    <row r="52" spans="2:19" ht="15" customHeight="1" x14ac:dyDescent="0.2">
      <c r="B52" s="66"/>
      <c r="C52" s="66"/>
      <c r="D52" s="66"/>
      <c r="E52" s="66"/>
      <c r="F52" s="66"/>
      <c r="G52" s="66"/>
      <c r="H52" s="66"/>
      <c r="I52" s="66"/>
      <c r="J52" s="66"/>
      <c r="K52" s="66"/>
      <c r="L52" s="66"/>
      <c r="M52" s="66"/>
      <c r="N52" s="66"/>
      <c r="O52" s="66"/>
    </row>
    <row r="53" spans="2:19" ht="15" customHeight="1" x14ac:dyDescent="0.2">
      <c r="B53" s="66"/>
      <c r="C53" s="66"/>
      <c r="D53" s="66"/>
      <c r="E53" s="66"/>
      <c r="F53" s="66"/>
      <c r="G53" s="66"/>
      <c r="H53" s="66"/>
    </row>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S45:S49"/>
    <mergeCell ref="B1:E1"/>
    <mergeCell ref="F1:O1"/>
    <mergeCell ref="B2:H2"/>
    <mergeCell ref="B3:H3"/>
    <mergeCell ref="I3:O3"/>
    <mergeCell ref="B35:H35"/>
    <mergeCell ref="I35:O35"/>
    <mergeCell ref="B43:H43"/>
    <mergeCell ref="I43:O43"/>
    <mergeCell ref="B11:H11"/>
    <mergeCell ref="I11:O11"/>
    <mergeCell ref="B19:H19"/>
    <mergeCell ref="I19:O19"/>
    <mergeCell ref="B27:H27"/>
    <mergeCell ref="I27:O27"/>
  </mergeCells>
  <dataValidations count="1">
    <dataValidation allowBlank="1" showInputMessage="1" showErrorMessage="1" errorTitle="Invalid Year" error="Enter a year from 1900 to 9999, or use the scroll bar to find a year." sqref="B1" xr:uid="{BA3E863E-1E81-42BA-B1BB-D80529AB54B8}"/>
  </dataValidations>
  <pageMargins left="0.7" right="0.7" top="0.75" bottom="0.75" header="0.3" footer="0.3"/>
  <pageSetup paperSize="9" orientation="portrait"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910982-F24E-49CE-AAE3-0CDBB69F7F11}">
  <ds:schemaRefs>
    <ds:schemaRef ds:uri="http://schemas.microsoft.com/sharepoint/v3/contenttype/forms"/>
  </ds:schemaRefs>
</ds:datastoreItem>
</file>

<file path=customXml/itemProps2.xml><?xml version="1.0" encoding="utf-8"?>
<ds:datastoreItem xmlns:ds="http://schemas.openxmlformats.org/officeDocument/2006/customXml" ds:itemID="{81477D36-9C31-4E01-8098-E1A11F5C4BF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16c05727-aa75-4e4a-9b5f-8a80a1165891"/>
    <ds:schemaRef ds:uri="http://schemas.microsoft.com/office/2006/metadata/properties"/>
    <ds:schemaRef ds:uri="71af3243-3dd4-4a8d-8c0d-dd76da1f02a5"/>
    <ds:schemaRef ds:uri="http://www.w3.org/XML/1998/namespace"/>
    <ds:schemaRef ds:uri="http://purl.org/dc/dcmitype/"/>
  </ds:schemaRefs>
</ds:datastoreItem>
</file>

<file path=customXml/itemProps3.xml><?xml version="1.0" encoding="utf-8"?>
<ds:datastoreItem xmlns:ds="http://schemas.openxmlformats.org/officeDocument/2006/customXml" ds:itemID="{CE7B6DD9-B1A1-4CCF-BA6C-C388D2464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Start</vt:lpstr>
      <vt:lpstr>Yearly Calendar</vt:lpstr>
      <vt:lpstr>Heild</vt:lpstr>
      <vt:lpstr>Vogar</vt:lpstr>
      <vt:lpstr> Innri Njarðvík og Hafnir</vt:lpstr>
      <vt:lpstr>Grindavík</vt:lpstr>
      <vt:lpstr>Suðurnesjabær</vt:lpstr>
      <vt:lpstr>Keflavík</vt:lpstr>
      <vt:lpstr>Ytir - Njarðvík</vt:lpstr>
      <vt:lpstr>Ásbrú</vt:lpstr>
      <vt:lpstr>Dreifbýli</vt:lpstr>
      <vt:lpstr>CalendarYear</vt:lpstr>
      <vt:lpstr>'Yearly Calendar'!Print_Area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2019-06-15T10:14:58Z</dcterms:created>
  <dcterms:modified xsi:type="dcterms:W3CDTF">2022-03-24T11:41:55Z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