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3.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drawings/drawing7.xml" ContentType="application/vnd.openxmlformats-officedocument.drawing+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drawings/drawing8.xml" ContentType="application/vnd.openxmlformats-officedocument.drawing+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drawings/drawing9.xml" ContentType="application/vnd.openxmlformats-officedocument.drawing+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autoCompressPictures="0"/>
  <xr:revisionPtr revIDLastSave="0" documentId="8_{2957A2CB-536B-4BF0-984B-97C7190A1A22}" xr6:coauthVersionLast="47" xr6:coauthVersionMax="47" xr10:uidLastSave="{00000000-0000-0000-0000-000000000000}"/>
  <bookViews>
    <workbookView xWindow="22932" yWindow="-108" windowWidth="23256" windowHeight="12456" tabRatio="815" activeTab="4" xr2:uid="{00000000-000D-0000-FFFF-FFFF00000000}"/>
  </bookViews>
  <sheets>
    <sheet name="Yearly Calendar" sheetId="1" r:id="rId1"/>
    <sheet name="Heild" sheetId="3" state="hidden" r:id="rId2"/>
    <sheet name="Vogar" sheetId="4" r:id="rId3"/>
    <sheet name="Innri-Njarðvík + Hafnir" sheetId="14" r:id="rId4"/>
    <sheet name="Grindavík" sheetId="5" r:id="rId5"/>
    <sheet name="Suðurnesjabær" sheetId="13" r:id="rId6"/>
    <sheet name="Keflavík" sheetId="8" r:id="rId7"/>
    <sheet name="Ytri - Njarðvík" sheetId="9" r:id="rId8"/>
    <sheet name="Ásbrú" sheetId="7" r:id="rId9"/>
  </sheets>
  <definedNames>
    <definedName name="_xlnm._FilterDatabase" localSheetId="2" hidden="1">Vogar!$K$11:$Q$11</definedName>
    <definedName name="AprSun1">DATE(CalendarYear,4,1)-WEEKDAY(DATE(CalendarYear,4,1))</definedName>
    <definedName name="AugSun1">DATE(CalendarYear,8,1)-WEEKDAY(DATE(CalendarYear,8,1))</definedName>
    <definedName name="CalendarYear">'Yearly Calendar'!$C$1</definedName>
    <definedName name="DecSun1">DATE(CalendarYear,12,1)-WEEKDAY(DATE(CalendarYear,12,1))</definedName>
    <definedName name="FebSun1">DATE(CalendarYear,2,1)-WEEKDAY(DATE(CalendarYear,2,1))</definedName>
    <definedName name="JanSun1">DATE(CalendarYear,1,1)-WEEKDAY(DATE(CalendarYear,1,1))</definedName>
    <definedName name="JulSun1">DATE(CalendarYear,7,1)-WEEKDAY(DATE(CalendarYear,7,1))</definedName>
    <definedName name="JunSun1">DATE(CalendarYear,6,1)-WEEKDAY(DATE(CalendarYear,6,1))</definedName>
    <definedName name="MarSun1">DATE(CalendarYear,3,1)-WEEKDAY(DATE(CalendarYear,3,1))</definedName>
    <definedName name="MaySun1">DATE(CalendarYear,5,1)-WEEKDAY(DATE(CalendarYear,5,1))</definedName>
    <definedName name="NovSun1">DATE(CalendarYear,11,1)-WEEKDAY(DATE(CalendarYear,11,1))</definedName>
    <definedName name="OctSun1">DATE(CalendarYear,10,1)-WEEKDAY(DATE(CalendarYear,10,1))</definedName>
    <definedName name="_xlnm.Print_Area" localSheetId="0">'Yearly Calendar'!$B$1:$U$55</definedName>
    <definedName name="SepSun1">DATE(CalendarYear,9,1)-WEEKDAY(DATE(CalendarYear,9,1))</definedName>
    <definedName name="Vogar">DATE(CalendarYear,9,1)-WEEKDAY(DATE(CalendarYear,9,1))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50" i="14" l="1"/>
  <c r="N50" i="14"/>
  <c r="M50" i="14"/>
  <c r="L50" i="14"/>
  <c r="K50" i="14"/>
  <c r="J50" i="14"/>
  <c r="I50" i="14"/>
  <c r="H50" i="14"/>
  <c r="G50" i="14"/>
  <c r="F50" i="14"/>
  <c r="E50" i="14"/>
  <c r="D50" i="14"/>
  <c r="C50" i="14"/>
  <c r="B50" i="14"/>
  <c r="N49" i="14"/>
  <c r="M49" i="14"/>
  <c r="L49" i="14"/>
  <c r="K49" i="14"/>
  <c r="J49" i="14"/>
  <c r="I49" i="14"/>
  <c r="H49" i="14"/>
  <c r="G49" i="14"/>
  <c r="F49" i="14"/>
  <c r="E49" i="14"/>
  <c r="D49" i="14"/>
  <c r="C49" i="14"/>
  <c r="B49" i="14"/>
  <c r="O48" i="14"/>
  <c r="N48" i="14"/>
  <c r="M48" i="14"/>
  <c r="L48" i="14"/>
  <c r="K48" i="14"/>
  <c r="J48" i="14"/>
  <c r="I48" i="14"/>
  <c r="H48" i="14"/>
  <c r="G48" i="14"/>
  <c r="F48" i="14"/>
  <c r="E48" i="14"/>
  <c r="D48" i="14"/>
  <c r="C48" i="14"/>
  <c r="B48" i="14"/>
  <c r="O47" i="14"/>
  <c r="N47" i="14"/>
  <c r="M47" i="14"/>
  <c r="L47" i="14"/>
  <c r="K47" i="14"/>
  <c r="J47" i="14"/>
  <c r="I47" i="14"/>
  <c r="H47" i="14"/>
  <c r="G47" i="14"/>
  <c r="F47" i="14"/>
  <c r="E47" i="14"/>
  <c r="D47" i="14"/>
  <c r="C47" i="14"/>
  <c r="B47" i="14"/>
  <c r="O46" i="14"/>
  <c r="N46" i="14"/>
  <c r="M46" i="14"/>
  <c r="L46" i="14"/>
  <c r="K46" i="14"/>
  <c r="J46" i="14"/>
  <c r="I46" i="14"/>
  <c r="H46" i="14"/>
  <c r="G46" i="14"/>
  <c r="F46" i="14"/>
  <c r="E46" i="14"/>
  <c r="D46" i="14"/>
  <c r="C46" i="14"/>
  <c r="B46" i="14"/>
  <c r="O45" i="14"/>
  <c r="N45" i="14"/>
  <c r="M45" i="14"/>
  <c r="L45" i="14"/>
  <c r="K45" i="14"/>
  <c r="J45" i="14"/>
  <c r="I45" i="14"/>
  <c r="H45" i="14"/>
  <c r="G45" i="14"/>
  <c r="F45" i="14"/>
  <c r="E45" i="14"/>
  <c r="D45" i="14"/>
  <c r="C45" i="14"/>
  <c r="B45" i="14"/>
  <c r="O42" i="14"/>
  <c r="N42" i="14"/>
  <c r="M42" i="14"/>
  <c r="L42" i="14"/>
  <c r="K42" i="14"/>
  <c r="J42" i="14"/>
  <c r="I42" i="14"/>
  <c r="H42" i="14"/>
  <c r="G42" i="14"/>
  <c r="F42" i="14"/>
  <c r="E42" i="14"/>
  <c r="D42" i="14"/>
  <c r="C42" i="14"/>
  <c r="B42" i="14"/>
  <c r="O41" i="14"/>
  <c r="N41" i="14"/>
  <c r="M41" i="14"/>
  <c r="L41" i="14"/>
  <c r="K41" i="14"/>
  <c r="J41" i="14"/>
  <c r="I41" i="14"/>
  <c r="H41" i="14"/>
  <c r="G41" i="14"/>
  <c r="F41" i="14"/>
  <c r="E41" i="14"/>
  <c r="D41" i="14"/>
  <c r="C41" i="14"/>
  <c r="B41" i="14"/>
  <c r="O40" i="14"/>
  <c r="N40" i="14"/>
  <c r="M40" i="14"/>
  <c r="L40" i="14"/>
  <c r="K40" i="14"/>
  <c r="J40" i="14"/>
  <c r="I40" i="14"/>
  <c r="H40" i="14"/>
  <c r="G40" i="14"/>
  <c r="F40" i="14"/>
  <c r="E40" i="14"/>
  <c r="D40" i="14"/>
  <c r="C40" i="14"/>
  <c r="B40" i="14"/>
  <c r="O39" i="14"/>
  <c r="N39" i="14"/>
  <c r="M39" i="14"/>
  <c r="L39" i="14"/>
  <c r="K39" i="14"/>
  <c r="J39" i="14"/>
  <c r="I39" i="14"/>
  <c r="H39" i="14"/>
  <c r="G39" i="14"/>
  <c r="F39" i="14"/>
  <c r="E39" i="14"/>
  <c r="D39" i="14"/>
  <c r="C39" i="14"/>
  <c r="B39" i="14"/>
  <c r="O38" i="14"/>
  <c r="N38" i="14"/>
  <c r="M38" i="14"/>
  <c r="L38" i="14"/>
  <c r="K38" i="14"/>
  <c r="J38" i="14"/>
  <c r="I38" i="14"/>
  <c r="H38" i="14"/>
  <c r="G38" i="14"/>
  <c r="F38" i="14"/>
  <c r="E38" i="14"/>
  <c r="D38" i="14"/>
  <c r="C38" i="14"/>
  <c r="B38" i="14"/>
  <c r="O37" i="14"/>
  <c r="N37" i="14"/>
  <c r="M37" i="14"/>
  <c r="L37" i="14"/>
  <c r="K37" i="14"/>
  <c r="J37" i="14"/>
  <c r="I37" i="14"/>
  <c r="H37" i="14"/>
  <c r="G37" i="14"/>
  <c r="F37" i="14"/>
  <c r="E37" i="14"/>
  <c r="D37" i="14"/>
  <c r="C37" i="14"/>
  <c r="B37" i="14"/>
  <c r="O34" i="14"/>
  <c r="N34" i="14"/>
  <c r="M34" i="14"/>
  <c r="L34" i="14"/>
  <c r="K34" i="14"/>
  <c r="J34" i="14"/>
  <c r="I34" i="14"/>
  <c r="H34" i="14"/>
  <c r="G34" i="14"/>
  <c r="F34" i="14"/>
  <c r="E34" i="14"/>
  <c r="D34" i="14"/>
  <c r="C34" i="14"/>
  <c r="B34" i="14"/>
  <c r="O33" i="14"/>
  <c r="N33" i="14"/>
  <c r="M33" i="14"/>
  <c r="L33" i="14"/>
  <c r="K33" i="14"/>
  <c r="J33" i="14"/>
  <c r="I33" i="14"/>
  <c r="H33" i="14"/>
  <c r="G33" i="14"/>
  <c r="F33" i="14"/>
  <c r="E33" i="14"/>
  <c r="D33" i="14"/>
  <c r="C33" i="14"/>
  <c r="B33" i="14"/>
  <c r="O32" i="14"/>
  <c r="N32" i="14"/>
  <c r="M32" i="14"/>
  <c r="L32" i="14"/>
  <c r="K32" i="14"/>
  <c r="J32" i="14"/>
  <c r="I32" i="14"/>
  <c r="H32" i="14"/>
  <c r="G32" i="14"/>
  <c r="F32" i="14"/>
  <c r="E32" i="14"/>
  <c r="D32" i="14"/>
  <c r="C32" i="14"/>
  <c r="B32" i="14"/>
  <c r="O31" i="14"/>
  <c r="N31" i="14"/>
  <c r="M31" i="14"/>
  <c r="L31" i="14"/>
  <c r="K31" i="14"/>
  <c r="J31" i="14"/>
  <c r="I31" i="14"/>
  <c r="H31" i="14"/>
  <c r="G31" i="14"/>
  <c r="F31" i="14"/>
  <c r="E31" i="14"/>
  <c r="D31" i="14"/>
  <c r="C31" i="14"/>
  <c r="B31" i="14"/>
  <c r="O30" i="14"/>
  <c r="N30" i="14"/>
  <c r="M30" i="14"/>
  <c r="L30" i="14"/>
  <c r="K30" i="14"/>
  <c r="J30" i="14"/>
  <c r="I30" i="14"/>
  <c r="H30" i="14"/>
  <c r="G30" i="14"/>
  <c r="F30" i="14"/>
  <c r="E30" i="14"/>
  <c r="D30" i="14"/>
  <c r="C30" i="14"/>
  <c r="B30" i="14"/>
  <c r="O29" i="14"/>
  <c r="N29" i="14"/>
  <c r="M29" i="14"/>
  <c r="L29" i="14"/>
  <c r="K29" i="14"/>
  <c r="J29" i="14"/>
  <c r="I29" i="14"/>
  <c r="H29" i="14"/>
  <c r="G29" i="14"/>
  <c r="F29" i="14"/>
  <c r="E29" i="14"/>
  <c r="D29" i="14"/>
  <c r="C29" i="14"/>
  <c r="B29" i="14"/>
  <c r="O26" i="14"/>
  <c r="N26" i="14"/>
  <c r="M26" i="14"/>
  <c r="L26" i="14"/>
  <c r="K26" i="14"/>
  <c r="J26" i="14"/>
  <c r="I26" i="14"/>
  <c r="H26" i="14"/>
  <c r="G26" i="14"/>
  <c r="F26" i="14"/>
  <c r="E26" i="14"/>
  <c r="D26" i="14"/>
  <c r="C26" i="14"/>
  <c r="B26" i="14"/>
  <c r="O25" i="14"/>
  <c r="N25" i="14"/>
  <c r="M25" i="14"/>
  <c r="L25" i="14"/>
  <c r="K25" i="14"/>
  <c r="J25" i="14"/>
  <c r="I25" i="14"/>
  <c r="H25" i="14"/>
  <c r="G25" i="14"/>
  <c r="F25" i="14"/>
  <c r="E25" i="14"/>
  <c r="D25" i="14"/>
  <c r="C25" i="14"/>
  <c r="B25" i="14"/>
  <c r="O24" i="14"/>
  <c r="N24" i="14"/>
  <c r="M24" i="14"/>
  <c r="L24" i="14"/>
  <c r="K24" i="14"/>
  <c r="J24" i="14"/>
  <c r="I24" i="14"/>
  <c r="H24" i="14"/>
  <c r="G24" i="14"/>
  <c r="F24" i="14"/>
  <c r="E24" i="14"/>
  <c r="D24" i="14"/>
  <c r="C24" i="14"/>
  <c r="B24" i="14"/>
  <c r="O23" i="14"/>
  <c r="N23" i="14"/>
  <c r="M23" i="14"/>
  <c r="L23" i="14"/>
  <c r="K23" i="14"/>
  <c r="J23" i="14"/>
  <c r="I23" i="14"/>
  <c r="H23" i="14"/>
  <c r="G23" i="14"/>
  <c r="F23" i="14"/>
  <c r="E23" i="14"/>
  <c r="D23" i="14"/>
  <c r="C23" i="14"/>
  <c r="B23" i="14"/>
  <c r="O22" i="14"/>
  <c r="N22" i="14"/>
  <c r="M22" i="14"/>
  <c r="L22" i="14"/>
  <c r="K22" i="14"/>
  <c r="J22" i="14"/>
  <c r="I22" i="14"/>
  <c r="H22" i="14"/>
  <c r="G22" i="14"/>
  <c r="F22" i="14"/>
  <c r="E22" i="14"/>
  <c r="D22" i="14"/>
  <c r="C22" i="14"/>
  <c r="B22" i="14"/>
  <c r="O21" i="14"/>
  <c r="N21" i="14"/>
  <c r="M21" i="14"/>
  <c r="L21" i="14"/>
  <c r="K21" i="14"/>
  <c r="J21" i="14"/>
  <c r="I21" i="14"/>
  <c r="H21" i="14"/>
  <c r="G21" i="14"/>
  <c r="F21" i="14"/>
  <c r="E21" i="14"/>
  <c r="D21" i="14"/>
  <c r="C21" i="14"/>
  <c r="B21" i="14"/>
  <c r="O18" i="14"/>
  <c r="N18" i="14"/>
  <c r="M18" i="14"/>
  <c r="L18" i="14"/>
  <c r="K18" i="14"/>
  <c r="J18" i="14"/>
  <c r="I18" i="14"/>
  <c r="H18" i="14"/>
  <c r="G18" i="14"/>
  <c r="F18" i="14"/>
  <c r="E18" i="14"/>
  <c r="D18" i="14"/>
  <c r="C18" i="14"/>
  <c r="B18" i="14"/>
  <c r="O17" i="14"/>
  <c r="N17" i="14"/>
  <c r="M17" i="14"/>
  <c r="L17" i="14"/>
  <c r="K17" i="14"/>
  <c r="J17" i="14"/>
  <c r="I17" i="14"/>
  <c r="H17" i="14"/>
  <c r="G17" i="14"/>
  <c r="F17" i="14"/>
  <c r="E17" i="14"/>
  <c r="D17" i="14"/>
  <c r="C17" i="14"/>
  <c r="B17" i="14"/>
  <c r="O16" i="14"/>
  <c r="N16" i="14"/>
  <c r="M16" i="14"/>
  <c r="L16" i="14"/>
  <c r="K16" i="14"/>
  <c r="J16" i="14"/>
  <c r="I16" i="14"/>
  <c r="H16" i="14"/>
  <c r="G16" i="14"/>
  <c r="F16" i="14"/>
  <c r="E16" i="14"/>
  <c r="D16" i="14"/>
  <c r="C16" i="14"/>
  <c r="B16" i="14"/>
  <c r="O15" i="14"/>
  <c r="N15" i="14"/>
  <c r="M15" i="14"/>
  <c r="L15" i="14"/>
  <c r="K15" i="14"/>
  <c r="J15" i="14"/>
  <c r="I15" i="14"/>
  <c r="H15" i="14"/>
  <c r="G15" i="14"/>
  <c r="F15" i="14"/>
  <c r="E15" i="14"/>
  <c r="D15" i="14"/>
  <c r="C15" i="14"/>
  <c r="B15" i="14"/>
  <c r="O14" i="14"/>
  <c r="N14" i="14"/>
  <c r="M14" i="14"/>
  <c r="L14" i="14"/>
  <c r="K14" i="14"/>
  <c r="J14" i="14"/>
  <c r="I14" i="14"/>
  <c r="H14" i="14"/>
  <c r="G14" i="14"/>
  <c r="F14" i="14"/>
  <c r="E14" i="14"/>
  <c r="D14" i="14"/>
  <c r="C14" i="14"/>
  <c r="B14" i="14"/>
  <c r="O13" i="14"/>
  <c r="N13" i="14"/>
  <c r="M13" i="14"/>
  <c r="L13" i="14"/>
  <c r="K13" i="14"/>
  <c r="J13" i="14"/>
  <c r="I13" i="14"/>
  <c r="H13" i="14"/>
  <c r="G13" i="14"/>
  <c r="F13" i="14"/>
  <c r="E13" i="14"/>
  <c r="D13" i="14"/>
  <c r="C13" i="14"/>
  <c r="B13" i="14"/>
  <c r="O9" i="14"/>
  <c r="N9" i="14"/>
  <c r="M9" i="14"/>
  <c r="L9" i="14"/>
  <c r="K9" i="14"/>
  <c r="J9" i="14"/>
  <c r="I9" i="14"/>
  <c r="H9" i="14"/>
  <c r="G9" i="14"/>
  <c r="F9" i="14"/>
  <c r="E9" i="14"/>
  <c r="D9" i="14"/>
  <c r="C9" i="14"/>
  <c r="B9" i="14"/>
  <c r="O8" i="14"/>
  <c r="N8" i="14"/>
  <c r="M8" i="14"/>
  <c r="L8" i="14"/>
  <c r="K8" i="14"/>
  <c r="J8" i="14"/>
  <c r="I8" i="14"/>
  <c r="H8" i="14"/>
  <c r="G8" i="14"/>
  <c r="F8" i="14"/>
  <c r="E8" i="14"/>
  <c r="D8" i="14"/>
  <c r="C8" i="14"/>
  <c r="B8" i="14"/>
  <c r="O7" i="14"/>
  <c r="N7" i="14"/>
  <c r="M7" i="14"/>
  <c r="L7" i="14"/>
  <c r="K7" i="14"/>
  <c r="J7" i="14"/>
  <c r="I7" i="14"/>
  <c r="H7" i="14"/>
  <c r="G7" i="14"/>
  <c r="F7" i="14"/>
  <c r="E7" i="14"/>
  <c r="D7" i="14"/>
  <c r="C7" i="14"/>
  <c r="B7" i="14"/>
  <c r="O6" i="14"/>
  <c r="N6" i="14"/>
  <c r="M6" i="14"/>
  <c r="L6" i="14"/>
  <c r="K6" i="14"/>
  <c r="J6" i="14"/>
  <c r="I6" i="14"/>
  <c r="H6" i="14"/>
  <c r="G6" i="14"/>
  <c r="F6" i="14"/>
  <c r="E6" i="14"/>
  <c r="D6" i="14"/>
  <c r="C6" i="14"/>
  <c r="B6" i="14"/>
  <c r="O5" i="14"/>
  <c r="N5" i="14"/>
  <c r="M5" i="14"/>
  <c r="L5" i="14"/>
  <c r="K5" i="14"/>
  <c r="J5" i="14"/>
  <c r="I5" i="14"/>
  <c r="H5" i="14"/>
  <c r="G5" i="14"/>
  <c r="F5" i="14"/>
  <c r="E5" i="14"/>
  <c r="D5" i="14"/>
  <c r="B5" i="14"/>
  <c r="O50" i="13"/>
  <c r="N50" i="13"/>
  <c r="M50" i="13"/>
  <c r="L50" i="13"/>
  <c r="K50" i="13"/>
  <c r="J50" i="13"/>
  <c r="I50" i="13"/>
  <c r="H50" i="13"/>
  <c r="G50" i="13"/>
  <c r="F50" i="13"/>
  <c r="E50" i="13"/>
  <c r="D50" i="13"/>
  <c r="C50" i="13"/>
  <c r="B50" i="13"/>
  <c r="N49" i="13"/>
  <c r="M49" i="13"/>
  <c r="L49" i="13"/>
  <c r="K49" i="13"/>
  <c r="J49" i="13"/>
  <c r="I49" i="13"/>
  <c r="H49" i="13"/>
  <c r="G49" i="13"/>
  <c r="F49" i="13"/>
  <c r="E49" i="13"/>
  <c r="D49" i="13"/>
  <c r="C49" i="13"/>
  <c r="B49" i="13"/>
  <c r="O48" i="13"/>
  <c r="N48" i="13"/>
  <c r="M48" i="13"/>
  <c r="L48" i="13"/>
  <c r="K48" i="13"/>
  <c r="J48" i="13"/>
  <c r="I48" i="13"/>
  <c r="H48" i="13"/>
  <c r="G48" i="13"/>
  <c r="F48" i="13"/>
  <c r="E48" i="13"/>
  <c r="D48" i="13"/>
  <c r="C48" i="13"/>
  <c r="B48" i="13"/>
  <c r="O47" i="13"/>
  <c r="N47" i="13"/>
  <c r="M47" i="13"/>
  <c r="L47" i="13"/>
  <c r="K47" i="13"/>
  <c r="J47" i="13"/>
  <c r="I47" i="13"/>
  <c r="H47" i="13"/>
  <c r="G47" i="13"/>
  <c r="F47" i="13"/>
  <c r="E47" i="13"/>
  <c r="D47" i="13"/>
  <c r="C47" i="13"/>
  <c r="B47" i="13"/>
  <c r="O46" i="13"/>
  <c r="N46" i="13"/>
  <c r="M46" i="13"/>
  <c r="L46" i="13"/>
  <c r="K46" i="13"/>
  <c r="J46" i="13"/>
  <c r="I46" i="13"/>
  <c r="H46" i="13"/>
  <c r="G46" i="13"/>
  <c r="F46" i="13"/>
  <c r="E46" i="13"/>
  <c r="D46" i="13"/>
  <c r="C46" i="13"/>
  <c r="B46" i="13"/>
  <c r="O45" i="13"/>
  <c r="N45" i="13"/>
  <c r="M45" i="13"/>
  <c r="L45" i="13"/>
  <c r="K45" i="13"/>
  <c r="J45" i="13"/>
  <c r="I45" i="13"/>
  <c r="H45" i="13"/>
  <c r="G45" i="13"/>
  <c r="F45" i="13"/>
  <c r="E45" i="13"/>
  <c r="D45" i="13"/>
  <c r="C45" i="13"/>
  <c r="B45" i="13"/>
  <c r="O42" i="13"/>
  <c r="N42" i="13"/>
  <c r="M42" i="13"/>
  <c r="L42" i="13"/>
  <c r="K42" i="13"/>
  <c r="J42" i="13"/>
  <c r="I42" i="13"/>
  <c r="H42" i="13"/>
  <c r="G42" i="13"/>
  <c r="F42" i="13"/>
  <c r="E42" i="13"/>
  <c r="D42" i="13"/>
  <c r="C42" i="13"/>
  <c r="B42" i="13"/>
  <c r="O41" i="13"/>
  <c r="N41" i="13"/>
  <c r="M41" i="13"/>
  <c r="L41" i="13"/>
  <c r="K41" i="13"/>
  <c r="J41" i="13"/>
  <c r="I41" i="13"/>
  <c r="H41" i="13"/>
  <c r="G41" i="13"/>
  <c r="F41" i="13"/>
  <c r="E41" i="13"/>
  <c r="D41" i="13"/>
  <c r="C41" i="13"/>
  <c r="B41" i="13"/>
  <c r="O40" i="13"/>
  <c r="N40" i="13"/>
  <c r="M40" i="13"/>
  <c r="L40" i="13"/>
  <c r="K40" i="13"/>
  <c r="J40" i="13"/>
  <c r="I40" i="13"/>
  <c r="H40" i="13"/>
  <c r="G40" i="13"/>
  <c r="F40" i="13"/>
  <c r="E40" i="13"/>
  <c r="D40" i="13"/>
  <c r="C40" i="13"/>
  <c r="B40" i="13"/>
  <c r="O39" i="13"/>
  <c r="N39" i="13"/>
  <c r="M39" i="13"/>
  <c r="L39" i="13"/>
  <c r="K39" i="13"/>
  <c r="J39" i="13"/>
  <c r="I39" i="13"/>
  <c r="H39" i="13"/>
  <c r="G39" i="13"/>
  <c r="F39" i="13"/>
  <c r="E39" i="13"/>
  <c r="D39" i="13"/>
  <c r="C39" i="13"/>
  <c r="B39" i="13"/>
  <c r="O38" i="13"/>
  <c r="N38" i="13"/>
  <c r="M38" i="13"/>
  <c r="L38" i="13"/>
  <c r="K38" i="13"/>
  <c r="J38" i="13"/>
  <c r="I38" i="13"/>
  <c r="H38" i="13"/>
  <c r="G38" i="13"/>
  <c r="F38" i="13"/>
  <c r="E38" i="13"/>
  <c r="D38" i="13"/>
  <c r="C38" i="13"/>
  <c r="B38" i="13"/>
  <c r="O37" i="13"/>
  <c r="N37" i="13"/>
  <c r="M37" i="13"/>
  <c r="L37" i="13"/>
  <c r="K37" i="13"/>
  <c r="J37" i="13"/>
  <c r="I37" i="13"/>
  <c r="H37" i="13"/>
  <c r="G37" i="13"/>
  <c r="F37" i="13"/>
  <c r="E37" i="13"/>
  <c r="D37" i="13"/>
  <c r="C37" i="13"/>
  <c r="B37" i="13"/>
  <c r="O34" i="13"/>
  <c r="N34" i="13"/>
  <c r="M34" i="13"/>
  <c r="L34" i="13"/>
  <c r="K34" i="13"/>
  <c r="J34" i="13"/>
  <c r="I34" i="13"/>
  <c r="H34" i="13"/>
  <c r="G34" i="13"/>
  <c r="F34" i="13"/>
  <c r="E34" i="13"/>
  <c r="D34" i="13"/>
  <c r="C34" i="13"/>
  <c r="B34" i="13"/>
  <c r="O33" i="13"/>
  <c r="N33" i="13"/>
  <c r="M33" i="13"/>
  <c r="L33" i="13"/>
  <c r="K33" i="13"/>
  <c r="J33" i="13"/>
  <c r="I33" i="13"/>
  <c r="H33" i="13"/>
  <c r="G33" i="13"/>
  <c r="F33" i="13"/>
  <c r="E33" i="13"/>
  <c r="D33" i="13"/>
  <c r="C33" i="13"/>
  <c r="B33" i="13"/>
  <c r="O32" i="13"/>
  <c r="N32" i="13"/>
  <c r="M32" i="13"/>
  <c r="L32" i="13"/>
  <c r="K32" i="13"/>
  <c r="J32" i="13"/>
  <c r="I32" i="13"/>
  <c r="H32" i="13"/>
  <c r="G32" i="13"/>
  <c r="F32" i="13"/>
  <c r="E32" i="13"/>
  <c r="D32" i="13"/>
  <c r="C32" i="13"/>
  <c r="B32" i="13"/>
  <c r="O31" i="13"/>
  <c r="N31" i="13"/>
  <c r="M31" i="13"/>
  <c r="L31" i="13"/>
  <c r="K31" i="13"/>
  <c r="J31" i="13"/>
  <c r="I31" i="13"/>
  <c r="H31" i="13"/>
  <c r="G31" i="13"/>
  <c r="F31" i="13"/>
  <c r="E31" i="13"/>
  <c r="D31" i="13"/>
  <c r="C31" i="13"/>
  <c r="B31" i="13"/>
  <c r="O30" i="13"/>
  <c r="N30" i="13"/>
  <c r="M30" i="13"/>
  <c r="L30" i="13"/>
  <c r="K30" i="13"/>
  <c r="J30" i="13"/>
  <c r="I30" i="13"/>
  <c r="H30" i="13"/>
  <c r="G30" i="13"/>
  <c r="F30" i="13"/>
  <c r="E30" i="13"/>
  <c r="D30" i="13"/>
  <c r="C30" i="13"/>
  <c r="B30" i="13"/>
  <c r="O29" i="13"/>
  <c r="N29" i="13"/>
  <c r="M29" i="13"/>
  <c r="L29" i="13"/>
  <c r="K29" i="13"/>
  <c r="J29" i="13"/>
  <c r="I29" i="13"/>
  <c r="H29" i="13"/>
  <c r="G29" i="13"/>
  <c r="F29" i="13"/>
  <c r="E29" i="13"/>
  <c r="D29" i="13"/>
  <c r="C29" i="13"/>
  <c r="B29" i="13"/>
  <c r="O26" i="13"/>
  <c r="N26" i="13"/>
  <c r="M26" i="13"/>
  <c r="L26" i="13"/>
  <c r="K26" i="13"/>
  <c r="J26" i="13"/>
  <c r="I26" i="13"/>
  <c r="H26" i="13"/>
  <c r="G26" i="13"/>
  <c r="F26" i="13"/>
  <c r="E26" i="13"/>
  <c r="D26" i="13"/>
  <c r="C26" i="13"/>
  <c r="B26" i="13"/>
  <c r="O25" i="13"/>
  <c r="N25" i="13"/>
  <c r="M25" i="13"/>
  <c r="L25" i="13"/>
  <c r="K25" i="13"/>
  <c r="J25" i="13"/>
  <c r="I25" i="13"/>
  <c r="H25" i="13"/>
  <c r="G25" i="13"/>
  <c r="F25" i="13"/>
  <c r="E25" i="13"/>
  <c r="D25" i="13"/>
  <c r="C25" i="13"/>
  <c r="B25" i="13"/>
  <c r="O24" i="13"/>
  <c r="N24" i="13"/>
  <c r="M24" i="13"/>
  <c r="L24" i="13"/>
  <c r="K24" i="13"/>
  <c r="J24" i="13"/>
  <c r="I24" i="13"/>
  <c r="H24" i="13"/>
  <c r="G24" i="13"/>
  <c r="F24" i="13"/>
  <c r="E24" i="13"/>
  <c r="D24" i="13"/>
  <c r="C24" i="13"/>
  <c r="B24" i="13"/>
  <c r="O23" i="13"/>
  <c r="N23" i="13"/>
  <c r="M23" i="13"/>
  <c r="L23" i="13"/>
  <c r="K23" i="13"/>
  <c r="J23" i="13"/>
  <c r="I23" i="13"/>
  <c r="H23" i="13"/>
  <c r="G23" i="13"/>
  <c r="F23" i="13"/>
  <c r="E23" i="13"/>
  <c r="D23" i="13"/>
  <c r="C23" i="13"/>
  <c r="B23" i="13"/>
  <c r="O22" i="13"/>
  <c r="N22" i="13"/>
  <c r="M22" i="13"/>
  <c r="L22" i="13"/>
  <c r="K22" i="13"/>
  <c r="J22" i="13"/>
  <c r="I22" i="13"/>
  <c r="H22" i="13"/>
  <c r="G22" i="13"/>
  <c r="F22" i="13"/>
  <c r="E22" i="13"/>
  <c r="D22" i="13"/>
  <c r="C22" i="13"/>
  <c r="B22" i="13"/>
  <c r="O21" i="13"/>
  <c r="N21" i="13"/>
  <c r="M21" i="13"/>
  <c r="L21" i="13"/>
  <c r="K21" i="13"/>
  <c r="J21" i="13"/>
  <c r="I21" i="13"/>
  <c r="H21" i="13"/>
  <c r="G21" i="13"/>
  <c r="F21" i="13"/>
  <c r="E21" i="13"/>
  <c r="D21" i="13"/>
  <c r="C21" i="13"/>
  <c r="B21" i="13"/>
  <c r="O18" i="13"/>
  <c r="N18" i="13"/>
  <c r="M18" i="13"/>
  <c r="L18" i="13"/>
  <c r="K18" i="13"/>
  <c r="J18" i="13"/>
  <c r="I18" i="13"/>
  <c r="H18" i="13"/>
  <c r="G18" i="13"/>
  <c r="F18" i="13"/>
  <c r="E18" i="13"/>
  <c r="D18" i="13"/>
  <c r="C18" i="13"/>
  <c r="B18" i="13"/>
  <c r="O17" i="13"/>
  <c r="N17" i="13"/>
  <c r="M17" i="13"/>
  <c r="L17" i="13"/>
  <c r="K17" i="13"/>
  <c r="J17" i="13"/>
  <c r="I17" i="13"/>
  <c r="H17" i="13"/>
  <c r="G17" i="13"/>
  <c r="F17" i="13"/>
  <c r="E17" i="13"/>
  <c r="D17" i="13"/>
  <c r="C17" i="13"/>
  <c r="B17" i="13"/>
  <c r="O16" i="13"/>
  <c r="N16" i="13"/>
  <c r="M16" i="13"/>
  <c r="L16" i="13"/>
  <c r="K16" i="13"/>
  <c r="J16" i="13"/>
  <c r="I16" i="13"/>
  <c r="H16" i="13"/>
  <c r="G16" i="13"/>
  <c r="F16" i="13"/>
  <c r="E16" i="13"/>
  <c r="D16" i="13"/>
  <c r="C16" i="13"/>
  <c r="B16" i="13"/>
  <c r="O15" i="13"/>
  <c r="N15" i="13"/>
  <c r="M15" i="13"/>
  <c r="L15" i="13"/>
  <c r="K15" i="13"/>
  <c r="J15" i="13"/>
  <c r="I15" i="13"/>
  <c r="H15" i="13"/>
  <c r="G15" i="13"/>
  <c r="F15" i="13"/>
  <c r="E15" i="13"/>
  <c r="D15" i="13"/>
  <c r="C15" i="13"/>
  <c r="B15" i="13"/>
  <c r="O14" i="13"/>
  <c r="N14" i="13"/>
  <c r="M14" i="13"/>
  <c r="L14" i="13"/>
  <c r="K14" i="13"/>
  <c r="J14" i="13"/>
  <c r="I14" i="13"/>
  <c r="H14" i="13"/>
  <c r="G14" i="13"/>
  <c r="F14" i="13"/>
  <c r="E14" i="13"/>
  <c r="D14" i="13"/>
  <c r="C14" i="13"/>
  <c r="B14" i="13"/>
  <c r="O13" i="13"/>
  <c r="N13" i="13"/>
  <c r="M13" i="13"/>
  <c r="L13" i="13"/>
  <c r="K13" i="13"/>
  <c r="J13" i="13"/>
  <c r="I13" i="13"/>
  <c r="H13" i="13"/>
  <c r="G13" i="13"/>
  <c r="F13" i="13"/>
  <c r="E13" i="13"/>
  <c r="D13" i="13"/>
  <c r="C13" i="13"/>
  <c r="B13" i="13"/>
  <c r="O9" i="13"/>
  <c r="N9" i="13"/>
  <c r="M9" i="13"/>
  <c r="L9" i="13"/>
  <c r="K9" i="13"/>
  <c r="J9" i="13"/>
  <c r="I9" i="13"/>
  <c r="H9" i="13"/>
  <c r="G9" i="13"/>
  <c r="F9" i="13"/>
  <c r="E9" i="13"/>
  <c r="D9" i="13"/>
  <c r="C9" i="13"/>
  <c r="B9" i="13"/>
  <c r="O8" i="13"/>
  <c r="N8" i="13"/>
  <c r="M8" i="13"/>
  <c r="L8" i="13"/>
  <c r="K8" i="13"/>
  <c r="J8" i="13"/>
  <c r="I8" i="13"/>
  <c r="H8" i="13"/>
  <c r="G8" i="13"/>
  <c r="F8" i="13"/>
  <c r="E8" i="13"/>
  <c r="D8" i="13"/>
  <c r="C8" i="13"/>
  <c r="B8" i="13"/>
  <c r="O7" i="13"/>
  <c r="N7" i="13"/>
  <c r="M7" i="13"/>
  <c r="L7" i="13"/>
  <c r="K7" i="13"/>
  <c r="J7" i="13"/>
  <c r="I7" i="13"/>
  <c r="H7" i="13"/>
  <c r="G7" i="13"/>
  <c r="F7" i="13"/>
  <c r="E7" i="13"/>
  <c r="D7" i="13"/>
  <c r="C7" i="13"/>
  <c r="B7" i="13"/>
  <c r="O6" i="13"/>
  <c r="N6" i="13"/>
  <c r="M6" i="13"/>
  <c r="L6" i="13"/>
  <c r="K6" i="13"/>
  <c r="J6" i="13"/>
  <c r="I6" i="13"/>
  <c r="H6" i="13"/>
  <c r="G6" i="13"/>
  <c r="F6" i="13"/>
  <c r="E6" i="13"/>
  <c r="D6" i="13"/>
  <c r="C6" i="13"/>
  <c r="B6" i="13"/>
  <c r="O5" i="13"/>
  <c r="N5" i="13"/>
  <c r="M5" i="13"/>
  <c r="L5" i="13"/>
  <c r="K5" i="13"/>
  <c r="J5" i="13"/>
  <c r="I5" i="13"/>
  <c r="H5" i="13"/>
  <c r="G5" i="13"/>
  <c r="F5" i="13"/>
  <c r="E5" i="13"/>
  <c r="D5" i="13"/>
  <c r="B5" i="13"/>
  <c r="O50" i="7" l="1"/>
  <c r="N50" i="7"/>
  <c r="M50" i="7"/>
  <c r="L50" i="7"/>
  <c r="K50" i="7"/>
  <c r="J50" i="7"/>
  <c r="I50" i="7"/>
  <c r="H50" i="7"/>
  <c r="G50" i="7"/>
  <c r="F50" i="7"/>
  <c r="E50" i="7"/>
  <c r="D50" i="7"/>
  <c r="C50" i="7"/>
  <c r="B50" i="7"/>
  <c r="N49" i="7"/>
  <c r="M49" i="7"/>
  <c r="L49" i="7"/>
  <c r="K49" i="7"/>
  <c r="J49" i="7"/>
  <c r="I49" i="7"/>
  <c r="H49" i="7"/>
  <c r="G49" i="7"/>
  <c r="F49" i="7"/>
  <c r="E49" i="7"/>
  <c r="D49" i="7"/>
  <c r="C49" i="7"/>
  <c r="B49" i="7"/>
  <c r="O48" i="7"/>
  <c r="N48" i="7"/>
  <c r="M48" i="7"/>
  <c r="L48" i="7"/>
  <c r="K48" i="7"/>
  <c r="J48" i="7"/>
  <c r="I48" i="7"/>
  <c r="H48" i="7"/>
  <c r="G48" i="7"/>
  <c r="F48" i="7"/>
  <c r="E48" i="7"/>
  <c r="D48" i="7"/>
  <c r="C48" i="7"/>
  <c r="B48" i="7"/>
  <c r="O47" i="7"/>
  <c r="N47" i="7"/>
  <c r="M47" i="7"/>
  <c r="L47" i="7"/>
  <c r="K47" i="7"/>
  <c r="J47" i="7"/>
  <c r="I47" i="7"/>
  <c r="H47" i="7"/>
  <c r="G47" i="7"/>
  <c r="F47" i="7"/>
  <c r="E47" i="7"/>
  <c r="D47" i="7"/>
  <c r="C47" i="7"/>
  <c r="B47" i="7"/>
  <c r="O46" i="7"/>
  <c r="N46" i="7"/>
  <c r="M46" i="7"/>
  <c r="L46" i="7"/>
  <c r="K46" i="7"/>
  <c r="J46" i="7"/>
  <c r="I46" i="7"/>
  <c r="H46" i="7"/>
  <c r="G46" i="7"/>
  <c r="F46" i="7"/>
  <c r="E46" i="7"/>
  <c r="D46" i="7"/>
  <c r="C46" i="7"/>
  <c r="B46" i="7"/>
  <c r="O45" i="7"/>
  <c r="N45" i="7"/>
  <c r="M45" i="7"/>
  <c r="L45" i="7"/>
  <c r="K45" i="7"/>
  <c r="J45" i="7"/>
  <c r="I45" i="7"/>
  <c r="H45" i="7"/>
  <c r="G45" i="7"/>
  <c r="F45" i="7"/>
  <c r="E45" i="7"/>
  <c r="D45" i="7"/>
  <c r="C45" i="7"/>
  <c r="B45" i="7"/>
  <c r="O42" i="7"/>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9" i="7"/>
  <c r="N9" i="7"/>
  <c r="M9" i="7"/>
  <c r="L9" i="7"/>
  <c r="K9" i="7"/>
  <c r="J9" i="7"/>
  <c r="I9" i="7"/>
  <c r="H9" i="7"/>
  <c r="G9" i="7"/>
  <c r="F9" i="7"/>
  <c r="E9" i="7"/>
  <c r="D9" i="7"/>
  <c r="C9" i="7"/>
  <c r="B9"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O5" i="7"/>
  <c r="N5" i="7"/>
  <c r="M5" i="7"/>
  <c r="L5" i="7"/>
  <c r="K5" i="7"/>
  <c r="J5" i="7"/>
  <c r="I5" i="7"/>
  <c r="H5" i="7"/>
  <c r="G5" i="7"/>
  <c r="F5" i="7"/>
  <c r="E5" i="7"/>
  <c r="D5" i="7"/>
  <c r="B5" i="7"/>
  <c r="O50" i="9"/>
  <c r="N50" i="9"/>
  <c r="M50" i="9"/>
  <c r="L50" i="9"/>
  <c r="K50" i="9"/>
  <c r="J50" i="9"/>
  <c r="I50" i="9"/>
  <c r="H50" i="9"/>
  <c r="G50" i="9"/>
  <c r="F50" i="9"/>
  <c r="E50" i="9"/>
  <c r="D50" i="9"/>
  <c r="C50" i="9"/>
  <c r="B50" i="9"/>
  <c r="N49" i="9"/>
  <c r="M49" i="9"/>
  <c r="L49" i="9"/>
  <c r="K49" i="9"/>
  <c r="J49" i="9"/>
  <c r="I49" i="9"/>
  <c r="H49" i="9"/>
  <c r="G49" i="9"/>
  <c r="F49" i="9"/>
  <c r="E49" i="9"/>
  <c r="D49" i="9"/>
  <c r="C49" i="9"/>
  <c r="B49" i="9"/>
  <c r="O48" i="9"/>
  <c r="N48" i="9"/>
  <c r="M48" i="9"/>
  <c r="L48" i="9"/>
  <c r="K48" i="9"/>
  <c r="J48" i="9"/>
  <c r="I48" i="9"/>
  <c r="H48" i="9"/>
  <c r="G48" i="9"/>
  <c r="F48" i="9"/>
  <c r="E48" i="9"/>
  <c r="D48" i="9"/>
  <c r="C48" i="9"/>
  <c r="B48" i="9"/>
  <c r="O47" i="9"/>
  <c r="N47" i="9"/>
  <c r="M47" i="9"/>
  <c r="L47" i="9"/>
  <c r="K47" i="9"/>
  <c r="J47" i="9"/>
  <c r="I47" i="9"/>
  <c r="H47" i="9"/>
  <c r="G47" i="9"/>
  <c r="F47" i="9"/>
  <c r="E47" i="9"/>
  <c r="D47" i="9"/>
  <c r="C47" i="9"/>
  <c r="B47" i="9"/>
  <c r="O46" i="9"/>
  <c r="N46" i="9"/>
  <c r="M46" i="9"/>
  <c r="L46" i="9"/>
  <c r="K46" i="9"/>
  <c r="J46" i="9"/>
  <c r="I46" i="9"/>
  <c r="H46" i="9"/>
  <c r="G46" i="9"/>
  <c r="F46" i="9"/>
  <c r="E46" i="9"/>
  <c r="D46" i="9"/>
  <c r="C46" i="9"/>
  <c r="B46" i="9"/>
  <c r="O45" i="9"/>
  <c r="N45" i="9"/>
  <c r="M45" i="9"/>
  <c r="L45" i="9"/>
  <c r="K45" i="9"/>
  <c r="J45" i="9"/>
  <c r="I45" i="9"/>
  <c r="H45" i="9"/>
  <c r="G45" i="9"/>
  <c r="F45" i="9"/>
  <c r="E45" i="9"/>
  <c r="D45" i="9"/>
  <c r="C45" i="9"/>
  <c r="B45" i="9"/>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9" i="9"/>
  <c r="N9" i="9"/>
  <c r="M9" i="9"/>
  <c r="L9" i="9"/>
  <c r="K9" i="9"/>
  <c r="J9" i="9"/>
  <c r="I9" i="9"/>
  <c r="H9" i="9"/>
  <c r="G9" i="9"/>
  <c r="F9" i="9"/>
  <c r="E9" i="9"/>
  <c r="D9" i="9"/>
  <c r="C9" i="9"/>
  <c r="B9"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O5" i="9"/>
  <c r="N5" i="9"/>
  <c r="M5" i="9"/>
  <c r="L5" i="9"/>
  <c r="K5" i="9"/>
  <c r="J5" i="9"/>
  <c r="I5" i="9"/>
  <c r="H5" i="9"/>
  <c r="G5" i="9"/>
  <c r="F5" i="9"/>
  <c r="E5" i="9"/>
  <c r="D5" i="9"/>
  <c r="B5" i="9"/>
  <c r="O50" i="8"/>
  <c r="N50" i="8"/>
  <c r="M50" i="8"/>
  <c r="L50" i="8"/>
  <c r="K50" i="8"/>
  <c r="J50" i="8"/>
  <c r="I50" i="8"/>
  <c r="H50" i="8"/>
  <c r="G50" i="8"/>
  <c r="F50" i="8"/>
  <c r="E50" i="8"/>
  <c r="D50" i="8"/>
  <c r="C50" i="8"/>
  <c r="B50" i="8"/>
  <c r="N49" i="8"/>
  <c r="M49" i="8"/>
  <c r="L49" i="8"/>
  <c r="K49" i="8"/>
  <c r="J49" i="8"/>
  <c r="I49" i="8"/>
  <c r="H49" i="8"/>
  <c r="G49" i="8"/>
  <c r="F49" i="8"/>
  <c r="E49" i="8"/>
  <c r="D49" i="8"/>
  <c r="C49" i="8"/>
  <c r="B49" i="8"/>
  <c r="O48" i="8"/>
  <c r="N48" i="8"/>
  <c r="M48" i="8"/>
  <c r="L48" i="8"/>
  <c r="K48" i="8"/>
  <c r="J48" i="8"/>
  <c r="I48" i="8"/>
  <c r="H48" i="8"/>
  <c r="G48" i="8"/>
  <c r="F48" i="8"/>
  <c r="E48" i="8"/>
  <c r="D48" i="8"/>
  <c r="C48" i="8"/>
  <c r="B48" i="8"/>
  <c r="O47" i="8"/>
  <c r="N47" i="8"/>
  <c r="M47" i="8"/>
  <c r="L47" i="8"/>
  <c r="K47" i="8"/>
  <c r="J47" i="8"/>
  <c r="I47" i="8"/>
  <c r="H47" i="8"/>
  <c r="G47" i="8"/>
  <c r="F47" i="8"/>
  <c r="E47" i="8"/>
  <c r="D47" i="8"/>
  <c r="C47" i="8"/>
  <c r="B47" i="8"/>
  <c r="O46" i="8"/>
  <c r="N46" i="8"/>
  <c r="M46" i="8"/>
  <c r="L46" i="8"/>
  <c r="K46" i="8"/>
  <c r="J46" i="8"/>
  <c r="I46" i="8"/>
  <c r="H46" i="8"/>
  <c r="G46" i="8"/>
  <c r="F46" i="8"/>
  <c r="E46" i="8"/>
  <c r="D46" i="8"/>
  <c r="C46" i="8"/>
  <c r="B46" i="8"/>
  <c r="O45" i="8"/>
  <c r="N45" i="8"/>
  <c r="M45" i="8"/>
  <c r="L45" i="8"/>
  <c r="K45" i="8"/>
  <c r="J45" i="8"/>
  <c r="I45" i="8"/>
  <c r="H45" i="8"/>
  <c r="G45" i="8"/>
  <c r="F45" i="8"/>
  <c r="E45" i="8"/>
  <c r="D45" i="8"/>
  <c r="C45" i="8"/>
  <c r="B45" i="8"/>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9" i="8"/>
  <c r="N9" i="8"/>
  <c r="M9" i="8"/>
  <c r="L9" i="8"/>
  <c r="K9" i="8"/>
  <c r="J9" i="8"/>
  <c r="I9" i="8"/>
  <c r="H9" i="8"/>
  <c r="G9" i="8"/>
  <c r="F9" i="8"/>
  <c r="E9" i="8"/>
  <c r="D9" i="8"/>
  <c r="C9" i="8"/>
  <c r="B9"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O5" i="8"/>
  <c r="N5" i="8"/>
  <c r="M5" i="8"/>
  <c r="L5" i="8"/>
  <c r="K5" i="8"/>
  <c r="J5" i="8"/>
  <c r="I5" i="8"/>
  <c r="H5" i="8"/>
  <c r="G5" i="8"/>
  <c r="F5" i="8"/>
  <c r="E5" i="8"/>
  <c r="D5" i="8"/>
  <c r="B5" i="8"/>
  <c r="O50" i="5"/>
  <c r="N50" i="5"/>
  <c r="M50" i="5"/>
  <c r="L50" i="5"/>
  <c r="K50" i="5"/>
  <c r="J50" i="5"/>
  <c r="I50" i="5"/>
  <c r="H50" i="5"/>
  <c r="G50" i="5"/>
  <c r="F50" i="5"/>
  <c r="E50" i="5"/>
  <c r="D50" i="5"/>
  <c r="C50" i="5"/>
  <c r="B50" i="5"/>
  <c r="N49" i="5"/>
  <c r="M49" i="5"/>
  <c r="L49" i="5"/>
  <c r="K49" i="5"/>
  <c r="J49" i="5"/>
  <c r="I49" i="5"/>
  <c r="H49" i="5"/>
  <c r="G49" i="5"/>
  <c r="F49" i="5"/>
  <c r="E49" i="5"/>
  <c r="D49" i="5"/>
  <c r="C49" i="5"/>
  <c r="B49" i="5"/>
  <c r="O48" i="5"/>
  <c r="N48" i="5"/>
  <c r="M48" i="5"/>
  <c r="L48" i="5"/>
  <c r="K48" i="5"/>
  <c r="J48" i="5"/>
  <c r="I48" i="5"/>
  <c r="H48" i="5"/>
  <c r="G48" i="5"/>
  <c r="F48" i="5"/>
  <c r="E48" i="5"/>
  <c r="D48" i="5"/>
  <c r="C48" i="5"/>
  <c r="B48" i="5"/>
  <c r="O47" i="5"/>
  <c r="N47" i="5"/>
  <c r="M47" i="5"/>
  <c r="L47" i="5"/>
  <c r="K47" i="5"/>
  <c r="J47" i="5"/>
  <c r="I47" i="5"/>
  <c r="H47" i="5"/>
  <c r="G47" i="5"/>
  <c r="F47" i="5"/>
  <c r="E47" i="5"/>
  <c r="D47" i="5"/>
  <c r="C47" i="5"/>
  <c r="B47" i="5"/>
  <c r="O46" i="5"/>
  <c r="N46" i="5"/>
  <c r="M46" i="5"/>
  <c r="L46" i="5"/>
  <c r="K46" i="5"/>
  <c r="J46" i="5"/>
  <c r="I46" i="5"/>
  <c r="H46" i="5"/>
  <c r="G46" i="5"/>
  <c r="F46" i="5"/>
  <c r="E46" i="5"/>
  <c r="D46" i="5"/>
  <c r="C46" i="5"/>
  <c r="B46" i="5"/>
  <c r="O45" i="5"/>
  <c r="N45" i="5"/>
  <c r="M45" i="5"/>
  <c r="L45" i="5"/>
  <c r="K45" i="5"/>
  <c r="J45" i="5"/>
  <c r="I45" i="5"/>
  <c r="H45" i="5"/>
  <c r="G45" i="5"/>
  <c r="F45" i="5"/>
  <c r="E45" i="5"/>
  <c r="D45" i="5"/>
  <c r="C45" i="5"/>
  <c r="B45" i="5"/>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9" i="5"/>
  <c r="N9" i="5"/>
  <c r="M9" i="5"/>
  <c r="L9" i="5"/>
  <c r="K9" i="5"/>
  <c r="J9" i="5"/>
  <c r="I9" i="5"/>
  <c r="H9" i="5"/>
  <c r="G9" i="5"/>
  <c r="F9" i="5"/>
  <c r="E9" i="5"/>
  <c r="D9" i="5"/>
  <c r="C9" i="5"/>
  <c r="B9"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O5" i="5"/>
  <c r="N5" i="5"/>
  <c r="M5" i="5"/>
  <c r="L5" i="5"/>
  <c r="K5" i="5"/>
  <c r="J5" i="5"/>
  <c r="I5" i="5"/>
  <c r="H5" i="5"/>
  <c r="G5" i="5"/>
  <c r="F5" i="5"/>
  <c r="E5" i="5"/>
  <c r="D5" i="5"/>
  <c r="B5" i="5"/>
  <c r="B5" i="4"/>
  <c r="D5" i="4"/>
  <c r="E5" i="4"/>
  <c r="F5" i="4"/>
  <c r="G5" i="4"/>
  <c r="H5" i="4"/>
  <c r="I5" i="4"/>
  <c r="J5" i="4"/>
  <c r="K5" i="4"/>
  <c r="L5" i="4"/>
  <c r="M5" i="4"/>
  <c r="N5" i="4"/>
  <c r="O5" i="4"/>
  <c r="B6" i="4"/>
  <c r="C6" i="4"/>
  <c r="D6" i="4"/>
  <c r="E6" i="4"/>
  <c r="F6" i="4"/>
  <c r="G6" i="4"/>
  <c r="H6" i="4"/>
  <c r="I6" i="4"/>
  <c r="J6" i="4"/>
  <c r="K6" i="4"/>
  <c r="L6" i="4"/>
  <c r="M6" i="4"/>
  <c r="N6" i="4"/>
  <c r="O6" i="4"/>
  <c r="B7" i="4"/>
  <c r="C7" i="4"/>
  <c r="D7" i="4"/>
  <c r="E7" i="4"/>
  <c r="F7" i="4"/>
  <c r="G7" i="4"/>
  <c r="H7" i="4"/>
  <c r="I7" i="4"/>
  <c r="J7" i="4"/>
  <c r="K7" i="4"/>
  <c r="L7" i="4"/>
  <c r="M7" i="4"/>
  <c r="N7" i="4"/>
  <c r="O7" i="4"/>
  <c r="B8" i="4"/>
  <c r="C8" i="4"/>
  <c r="D8" i="4"/>
  <c r="E8" i="4"/>
  <c r="F8" i="4"/>
  <c r="G8" i="4"/>
  <c r="H8" i="4"/>
  <c r="I8" i="4"/>
  <c r="J8" i="4"/>
  <c r="K8" i="4"/>
  <c r="L8" i="4"/>
  <c r="M8" i="4"/>
  <c r="N8" i="4"/>
  <c r="O8" i="4"/>
  <c r="B9" i="4"/>
  <c r="C9" i="4"/>
  <c r="D9" i="4"/>
  <c r="E9" i="4"/>
  <c r="F9" i="4"/>
  <c r="G9" i="4"/>
  <c r="H9" i="4"/>
  <c r="I9" i="4"/>
  <c r="J9" i="4"/>
  <c r="K9" i="4"/>
  <c r="L9" i="4"/>
  <c r="M9" i="4"/>
  <c r="N9" i="4"/>
  <c r="O9" i="4"/>
  <c r="B12" i="4"/>
  <c r="C12" i="4"/>
  <c r="D12" i="4"/>
  <c r="E12" i="4"/>
  <c r="F12" i="4"/>
  <c r="G12" i="4"/>
  <c r="H12" i="4"/>
  <c r="I12" i="4"/>
  <c r="J12" i="4"/>
  <c r="K12" i="4"/>
  <c r="L12" i="4"/>
  <c r="M12" i="4"/>
  <c r="N12" i="4"/>
  <c r="O12" i="4"/>
  <c r="B13" i="4"/>
  <c r="C13" i="4"/>
  <c r="D13" i="4"/>
  <c r="E13" i="4"/>
  <c r="F13" i="4"/>
  <c r="G13" i="4"/>
  <c r="H13" i="4"/>
  <c r="I13" i="4"/>
  <c r="J13" i="4"/>
  <c r="K13" i="4"/>
  <c r="L13" i="4"/>
  <c r="M13" i="4"/>
  <c r="N13" i="4"/>
  <c r="O13" i="4"/>
  <c r="B14" i="4"/>
  <c r="C14" i="4"/>
  <c r="D14" i="4"/>
  <c r="E14" i="4"/>
  <c r="F14" i="4"/>
  <c r="G14" i="4"/>
  <c r="H14" i="4"/>
  <c r="I14" i="4"/>
  <c r="J14" i="4"/>
  <c r="K14" i="4"/>
  <c r="L14" i="4"/>
  <c r="M14" i="4"/>
  <c r="N14" i="4"/>
  <c r="O14" i="4"/>
  <c r="B15" i="4"/>
  <c r="C15" i="4"/>
  <c r="D15" i="4"/>
  <c r="E15" i="4"/>
  <c r="F15" i="4"/>
  <c r="G15" i="4"/>
  <c r="H15" i="4"/>
  <c r="I15" i="4"/>
  <c r="J15" i="4"/>
  <c r="K15" i="4"/>
  <c r="L15" i="4"/>
  <c r="M15" i="4"/>
  <c r="N15" i="4"/>
  <c r="O15" i="4"/>
  <c r="B16" i="4"/>
  <c r="C16" i="4"/>
  <c r="D16" i="4"/>
  <c r="E16" i="4"/>
  <c r="F16" i="4"/>
  <c r="G16" i="4"/>
  <c r="H16" i="4"/>
  <c r="I16" i="4"/>
  <c r="J16" i="4"/>
  <c r="K16" i="4"/>
  <c r="L16" i="4"/>
  <c r="M16" i="4"/>
  <c r="N16" i="4"/>
  <c r="O16" i="4"/>
  <c r="B17" i="4"/>
  <c r="C17" i="4"/>
  <c r="D17" i="4"/>
  <c r="E17" i="4"/>
  <c r="F17" i="4"/>
  <c r="G17" i="4"/>
  <c r="H17" i="4"/>
  <c r="I17" i="4"/>
  <c r="J17" i="4"/>
  <c r="K17" i="4"/>
  <c r="L17" i="4"/>
  <c r="M17" i="4"/>
  <c r="N17" i="4"/>
  <c r="O17" i="4"/>
  <c r="B20" i="4"/>
  <c r="C20" i="4"/>
  <c r="D20" i="4"/>
  <c r="E20" i="4"/>
  <c r="F20" i="4"/>
  <c r="G20" i="4"/>
  <c r="H20" i="4"/>
  <c r="I20" i="4"/>
  <c r="J20" i="4"/>
  <c r="K20" i="4"/>
  <c r="L20" i="4"/>
  <c r="M20" i="4"/>
  <c r="N20" i="4"/>
  <c r="O20" i="4"/>
  <c r="B21" i="4"/>
  <c r="C21" i="4"/>
  <c r="D21" i="4"/>
  <c r="E21" i="4"/>
  <c r="F21" i="4"/>
  <c r="G21" i="4"/>
  <c r="H21" i="4"/>
  <c r="I21" i="4"/>
  <c r="J21" i="4"/>
  <c r="K21" i="4"/>
  <c r="L21" i="4"/>
  <c r="M21" i="4"/>
  <c r="N21" i="4"/>
  <c r="O21" i="4"/>
  <c r="B22" i="4"/>
  <c r="C22" i="4"/>
  <c r="D22" i="4"/>
  <c r="E22" i="4"/>
  <c r="F22" i="4"/>
  <c r="G22" i="4"/>
  <c r="H22" i="4"/>
  <c r="I22" i="4"/>
  <c r="J22" i="4"/>
  <c r="K22" i="4"/>
  <c r="L22" i="4"/>
  <c r="M22" i="4"/>
  <c r="N22" i="4"/>
  <c r="O22" i="4"/>
  <c r="B23" i="4"/>
  <c r="C23" i="4"/>
  <c r="D23" i="4"/>
  <c r="E23" i="4"/>
  <c r="F23" i="4"/>
  <c r="G23" i="4"/>
  <c r="H23" i="4"/>
  <c r="I23" i="4"/>
  <c r="J23" i="4"/>
  <c r="K23" i="4"/>
  <c r="L23" i="4"/>
  <c r="M23" i="4"/>
  <c r="N23" i="4"/>
  <c r="O23" i="4"/>
  <c r="B24" i="4"/>
  <c r="C24" i="4"/>
  <c r="D24" i="4"/>
  <c r="E24" i="4"/>
  <c r="F24" i="4"/>
  <c r="G24" i="4"/>
  <c r="H24" i="4"/>
  <c r="I24" i="4"/>
  <c r="J24" i="4"/>
  <c r="K24" i="4"/>
  <c r="L24" i="4"/>
  <c r="M24" i="4"/>
  <c r="N24" i="4"/>
  <c r="O24" i="4"/>
  <c r="B25" i="4"/>
  <c r="C25" i="4"/>
  <c r="D25" i="4"/>
  <c r="E25" i="4"/>
  <c r="F25" i="4"/>
  <c r="G25" i="4"/>
  <c r="H25" i="4"/>
  <c r="I25" i="4"/>
  <c r="J25" i="4"/>
  <c r="K25" i="4"/>
  <c r="L25" i="4"/>
  <c r="M25" i="4"/>
  <c r="N25" i="4"/>
  <c r="O25" i="4"/>
  <c r="B28" i="4"/>
  <c r="C28" i="4"/>
  <c r="D28" i="4"/>
  <c r="E28" i="4"/>
  <c r="F28" i="4"/>
  <c r="G28" i="4"/>
  <c r="H28" i="4"/>
  <c r="I28" i="4"/>
  <c r="J28" i="4"/>
  <c r="K28" i="4"/>
  <c r="L28" i="4"/>
  <c r="M28" i="4"/>
  <c r="N28" i="4"/>
  <c r="O28" i="4"/>
  <c r="B29" i="4"/>
  <c r="C29" i="4"/>
  <c r="D29" i="4"/>
  <c r="E29" i="4"/>
  <c r="F29" i="4"/>
  <c r="G29" i="4"/>
  <c r="H29" i="4"/>
  <c r="I29" i="4"/>
  <c r="J29" i="4"/>
  <c r="K29" i="4"/>
  <c r="L29" i="4"/>
  <c r="M29" i="4"/>
  <c r="N29" i="4"/>
  <c r="O29" i="4"/>
  <c r="B30" i="4"/>
  <c r="C30" i="4"/>
  <c r="D30" i="4"/>
  <c r="E30" i="4"/>
  <c r="F30" i="4"/>
  <c r="G30" i="4"/>
  <c r="H30" i="4"/>
  <c r="I30" i="4"/>
  <c r="J30" i="4"/>
  <c r="K30" i="4"/>
  <c r="L30" i="4"/>
  <c r="M30" i="4"/>
  <c r="N30" i="4"/>
  <c r="O30" i="4"/>
  <c r="B31" i="4"/>
  <c r="C31" i="4"/>
  <c r="D31" i="4"/>
  <c r="E31" i="4"/>
  <c r="F31" i="4"/>
  <c r="G31" i="4"/>
  <c r="H31" i="4"/>
  <c r="I31" i="4"/>
  <c r="J31" i="4"/>
  <c r="K31" i="4"/>
  <c r="L31" i="4"/>
  <c r="M31" i="4"/>
  <c r="N31" i="4"/>
  <c r="O31" i="4"/>
  <c r="B32" i="4"/>
  <c r="C32" i="4"/>
  <c r="D32" i="4"/>
  <c r="E32" i="4"/>
  <c r="F32" i="4"/>
  <c r="G32" i="4"/>
  <c r="H32" i="4"/>
  <c r="I32" i="4"/>
  <c r="J32" i="4"/>
  <c r="K32" i="4"/>
  <c r="L32" i="4"/>
  <c r="M32" i="4"/>
  <c r="N32" i="4"/>
  <c r="O32" i="4"/>
  <c r="B33" i="4"/>
  <c r="C33" i="4"/>
  <c r="D33" i="4"/>
  <c r="E33" i="4"/>
  <c r="F33" i="4"/>
  <c r="G33" i="4"/>
  <c r="H33" i="4"/>
  <c r="I33" i="4"/>
  <c r="J33" i="4"/>
  <c r="K33" i="4"/>
  <c r="L33" i="4"/>
  <c r="M33" i="4"/>
  <c r="N33" i="4"/>
  <c r="O33" i="4"/>
  <c r="B36" i="4"/>
  <c r="C36" i="4"/>
  <c r="D36" i="4"/>
  <c r="E36" i="4"/>
  <c r="F36" i="4"/>
  <c r="G36" i="4"/>
  <c r="H36" i="4"/>
  <c r="I36" i="4"/>
  <c r="J36" i="4"/>
  <c r="K36" i="4"/>
  <c r="L36" i="4"/>
  <c r="M36" i="4"/>
  <c r="N36" i="4"/>
  <c r="O36" i="4"/>
  <c r="B37" i="4"/>
  <c r="C37" i="4"/>
  <c r="D37" i="4"/>
  <c r="E37" i="4"/>
  <c r="F37" i="4"/>
  <c r="G37" i="4"/>
  <c r="H37" i="4"/>
  <c r="I37" i="4"/>
  <c r="J37" i="4"/>
  <c r="K37" i="4"/>
  <c r="L37" i="4"/>
  <c r="M37" i="4"/>
  <c r="N37" i="4"/>
  <c r="O37" i="4"/>
  <c r="B38" i="4"/>
  <c r="C38" i="4"/>
  <c r="D38" i="4"/>
  <c r="E38" i="4"/>
  <c r="F38" i="4"/>
  <c r="G38" i="4"/>
  <c r="H38" i="4"/>
  <c r="I38" i="4"/>
  <c r="J38" i="4"/>
  <c r="K38" i="4"/>
  <c r="L38" i="4"/>
  <c r="M38" i="4"/>
  <c r="N38" i="4"/>
  <c r="O38" i="4"/>
  <c r="B39" i="4"/>
  <c r="C39" i="4"/>
  <c r="D39" i="4"/>
  <c r="E39" i="4"/>
  <c r="F39" i="4"/>
  <c r="G39" i="4"/>
  <c r="H39" i="4"/>
  <c r="I39" i="4"/>
  <c r="J39" i="4"/>
  <c r="K39" i="4"/>
  <c r="L39" i="4"/>
  <c r="M39" i="4"/>
  <c r="N39" i="4"/>
  <c r="O39" i="4"/>
  <c r="B40" i="4"/>
  <c r="C40" i="4"/>
  <c r="D40" i="4"/>
  <c r="E40" i="4"/>
  <c r="F40" i="4"/>
  <c r="G40" i="4"/>
  <c r="H40" i="4"/>
  <c r="I40" i="4"/>
  <c r="J40" i="4"/>
  <c r="K40" i="4"/>
  <c r="L40" i="4"/>
  <c r="M40" i="4"/>
  <c r="N40" i="4"/>
  <c r="O40" i="4"/>
  <c r="B41" i="4"/>
  <c r="C41" i="4"/>
  <c r="D41" i="4"/>
  <c r="E41" i="4"/>
  <c r="F41" i="4"/>
  <c r="G41" i="4"/>
  <c r="H41" i="4"/>
  <c r="I41" i="4"/>
  <c r="J41" i="4"/>
  <c r="K41" i="4"/>
  <c r="L41" i="4"/>
  <c r="M41" i="4"/>
  <c r="N41" i="4"/>
  <c r="O41" i="4"/>
  <c r="B44" i="4"/>
  <c r="C44" i="4"/>
  <c r="D44" i="4"/>
  <c r="E44" i="4"/>
  <c r="F44" i="4"/>
  <c r="G44" i="4"/>
  <c r="H44" i="4"/>
  <c r="I44" i="4"/>
  <c r="J44" i="4"/>
  <c r="K44" i="4"/>
  <c r="L44" i="4"/>
  <c r="M44" i="4"/>
  <c r="N44" i="4"/>
  <c r="O44" i="4"/>
  <c r="B45" i="4"/>
  <c r="C45" i="4"/>
  <c r="D45" i="4"/>
  <c r="E45" i="4"/>
  <c r="F45" i="4"/>
  <c r="G45" i="4"/>
  <c r="H45" i="4"/>
  <c r="I45" i="4"/>
  <c r="J45" i="4"/>
  <c r="K45" i="4"/>
  <c r="L45" i="4"/>
  <c r="M45" i="4"/>
  <c r="N45" i="4"/>
  <c r="O45" i="4"/>
  <c r="B46" i="4"/>
  <c r="C46" i="4"/>
  <c r="D46" i="4"/>
  <c r="E46" i="4"/>
  <c r="F46" i="4"/>
  <c r="G46" i="4"/>
  <c r="H46" i="4"/>
  <c r="I46" i="4"/>
  <c r="J46" i="4"/>
  <c r="K46" i="4"/>
  <c r="L46" i="4"/>
  <c r="M46" i="4"/>
  <c r="N46" i="4"/>
  <c r="O46" i="4"/>
  <c r="B47" i="4"/>
  <c r="C47" i="4"/>
  <c r="D47" i="4"/>
  <c r="E47" i="4"/>
  <c r="F47" i="4"/>
  <c r="G47" i="4"/>
  <c r="H47" i="4"/>
  <c r="I47" i="4"/>
  <c r="J47" i="4"/>
  <c r="K47" i="4"/>
  <c r="L47" i="4"/>
  <c r="M47" i="4"/>
  <c r="N47" i="4"/>
  <c r="O47" i="4"/>
  <c r="B48" i="4"/>
  <c r="C48" i="4"/>
  <c r="D48" i="4"/>
  <c r="E48" i="4"/>
  <c r="F48" i="4"/>
  <c r="G48" i="4"/>
  <c r="H48" i="4"/>
  <c r="I48" i="4"/>
  <c r="J48" i="4"/>
  <c r="K48" i="4"/>
  <c r="L48" i="4"/>
  <c r="M48" i="4"/>
  <c r="N48" i="4"/>
  <c r="B49" i="4"/>
  <c r="C49" i="4"/>
  <c r="D49" i="4"/>
  <c r="E49" i="4"/>
  <c r="F49" i="4"/>
  <c r="G49" i="4"/>
  <c r="H49" i="4"/>
  <c r="I49" i="4"/>
  <c r="J49" i="4"/>
  <c r="K49" i="4"/>
  <c r="L49" i="4"/>
  <c r="M49" i="4"/>
  <c r="N49" i="4"/>
  <c r="O49" i="4"/>
  <c r="Q55" i="3" l="1"/>
  <c r="P55" i="3"/>
  <c r="O55" i="3"/>
  <c r="N55" i="3"/>
  <c r="M55" i="3"/>
  <c r="L55" i="3"/>
  <c r="K55" i="3"/>
  <c r="I55" i="3"/>
  <c r="H55" i="3"/>
  <c r="G55" i="3"/>
  <c r="F55" i="3"/>
  <c r="E55" i="3"/>
  <c r="D55" i="3"/>
  <c r="C55" i="3"/>
  <c r="P54" i="3"/>
  <c r="O54" i="3"/>
  <c r="N54" i="3"/>
  <c r="M54" i="3"/>
  <c r="L54" i="3"/>
  <c r="K54" i="3"/>
  <c r="I54" i="3"/>
  <c r="H54" i="3"/>
  <c r="G54" i="3"/>
  <c r="F54" i="3"/>
  <c r="E54" i="3"/>
  <c r="D54" i="3"/>
  <c r="C54" i="3"/>
  <c r="Q53" i="3"/>
  <c r="P53" i="3"/>
  <c r="O53" i="3"/>
  <c r="N53" i="3"/>
  <c r="M53" i="3"/>
  <c r="L53" i="3"/>
  <c r="K53" i="3"/>
  <c r="I53" i="3"/>
  <c r="H53" i="3"/>
  <c r="G53" i="3"/>
  <c r="F53" i="3"/>
  <c r="E53" i="3"/>
  <c r="D53" i="3"/>
  <c r="C53" i="3"/>
  <c r="Q52" i="3"/>
  <c r="P52" i="3"/>
  <c r="O52" i="3"/>
  <c r="N52" i="3"/>
  <c r="M52" i="3"/>
  <c r="L52" i="3"/>
  <c r="K52" i="3"/>
  <c r="I52" i="3"/>
  <c r="H52" i="3"/>
  <c r="G52" i="3"/>
  <c r="F52" i="3"/>
  <c r="E52" i="3"/>
  <c r="D52" i="3"/>
  <c r="C52" i="3"/>
  <c r="Q51" i="3"/>
  <c r="P51" i="3"/>
  <c r="O51" i="3"/>
  <c r="N51" i="3"/>
  <c r="M51" i="3"/>
  <c r="L51" i="3"/>
  <c r="K51" i="3"/>
  <c r="I51" i="3"/>
  <c r="H51" i="3"/>
  <c r="G51" i="3"/>
  <c r="F51" i="3"/>
  <c r="E51" i="3"/>
  <c r="D51" i="3"/>
  <c r="C51" i="3"/>
  <c r="Q50" i="3"/>
  <c r="P50" i="3"/>
  <c r="O50" i="3"/>
  <c r="N50" i="3"/>
  <c r="M50" i="3"/>
  <c r="L50" i="3"/>
  <c r="K50" i="3"/>
  <c r="I50" i="3"/>
  <c r="H50" i="3"/>
  <c r="G50" i="3"/>
  <c r="F50" i="3"/>
  <c r="E50" i="3"/>
  <c r="D50" i="3"/>
  <c r="C50" i="3"/>
  <c r="Q46" i="3"/>
  <c r="P46" i="3"/>
  <c r="O46" i="3"/>
  <c r="N46" i="3"/>
  <c r="M46" i="3"/>
  <c r="L46" i="3"/>
  <c r="K46" i="3"/>
  <c r="I46" i="3"/>
  <c r="H46" i="3"/>
  <c r="G46" i="3"/>
  <c r="F46" i="3"/>
  <c r="E46" i="3"/>
  <c r="D46" i="3"/>
  <c r="C46" i="3"/>
  <c r="Q45" i="3"/>
  <c r="P45" i="3"/>
  <c r="O45" i="3"/>
  <c r="N45" i="3"/>
  <c r="M45" i="3"/>
  <c r="L45" i="3"/>
  <c r="K45" i="3"/>
  <c r="I45" i="3"/>
  <c r="H45" i="3"/>
  <c r="G45" i="3"/>
  <c r="F45" i="3"/>
  <c r="E45" i="3"/>
  <c r="D45" i="3"/>
  <c r="C45" i="3"/>
  <c r="Q44" i="3"/>
  <c r="P44" i="3"/>
  <c r="O44" i="3"/>
  <c r="N44" i="3"/>
  <c r="M44" i="3"/>
  <c r="L44" i="3"/>
  <c r="K44" i="3"/>
  <c r="I44" i="3"/>
  <c r="H44" i="3"/>
  <c r="G44" i="3"/>
  <c r="F44" i="3"/>
  <c r="E44" i="3"/>
  <c r="D44" i="3"/>
  <c r="C44" i="3"/>
  <c r="Q43" i="3"/>
  <c r="P43" i="3"/>
  <c r="O43" i="3"/>
  <c r="N43" i="3"/>
  <c r="M43" i="3"/>
  <c r="L43" i="3"/>
  <c r="K43" i="3"/>
  <c r="I43" i="3"/>
  <c r="H43" i="3"/>
  <c r="G43" i="3"/>
  <c r="F43" i="3"/>
  <c r="E43" i="3"/>
  <c r="D43" i="3"/>
  <c r="C43" i="3"/>
  <c r="Q42" i="3"/>
  <c r="P42" i="3"/>
  <c r="O42" i="3"/>
  <c r="N42" i="3"/>
  <c r="M42" i="3"/>
  <c r="L42" i="3"/>
  <c r="K42" i="3"/>
  <c r="I42" i="3"/>
  <c r="H42" i="3"/>
  <c r="G42" i="3"/>
  <c r="F42" i="3"/>
  <c r="E42" i="3"/>
  <c r="D42" i="3"/>
  <c r="C42" i="3"/>
  <c r="Q41" i="3"/>
  <c r="P41" i="3"/>
  <c r="O41" i="3"/>
  <c r="N41" i="3"/>
  <c r="M41" i="3"/>
  <c r="L41" i="3"/>
  <c r="K41" i="3"/>
  <c r="I41" i="3"/>
  <c r="H41" i="3"/>
  <c r="G41" i="3"/>
  <c r="F41" i="3"/>
  <c r="E41" i="3"/>
  <c r="D41" i="3"/>
  <c r="C41" i="3"/>
  <c r="Q37" i="3"/>
  <c r="P37" i="3"/>
  <c r="O37" i="3"/>
  <c r="N37" i="3"/>
  <c r="M37" i="3"/>
  <c r="L37" i="3"/>
  <c r="K37" i="3"/>
  <c r="I37" i="3"/>
  <c r="H37" i="3"/>
  <c r="G37" i="3"/>
  <c r="F37" i="3"/>
  <c r="E37" i="3"/>
  <c r="D37" i="3"/>
  <c r="C37" i="3"/>
  <c r="Q36" i="3"/>
  <c r="P36" i="3"/>
  <c r="O36" i="3"/>
  <c r="N36" i="3"/>
  <c r="M36" i="3"/>
  <c r="L36" i="3"/>
  <c r="K36" i="3"/>
  <c r="I36" i="3"/>
  <c r="H36" i="3"/>
  <c r="G36" i="3"/>
  <c r="F36" i="3"/>
  <c r="E36" i="3"/>
  <c r="D36" i="3"/>
  <c r="C36" i="3"/>
  <c r="Q35" i="3"/>
  <c r="P35" i="3"/>
  <c r="O35" i="3"/>
  <c r="N35" i="3"/>
  <c r="M35" i="3"/>
  <c r="L35" i="3"/>
  <c r="K35" i="3"/>
  <c r="I35" i="3"/>
  <c r="H35" i="3"/>
  <c r="G35" i="3"/>
  <c r="F35" i="3"/>
  <c r="E35" i="3"/>
  <c r="D35" i="3"/>
  <c r="C35" i="3"/>
  <c r="Q34" i="3"/>
  <c r="P34" i="3"/>
  <c r="O34" i="3"/>
  <c r="N34" i="3"/>
  <c r="M34" i="3"/>
  <c r="L34" i="3"/>
  <c r="K34" i="3"/>
  <c r="I34" i="3"/>
  <c r="H34" i="3"/>
  <c r="G34" i="3"/>
  <c r="F34" i="3"/>
  <c r="E34" i="3"/>
  <c r="D34" i="3"/>
  <c r="C34" i="3"/>
  <c r="Q33" i="3"/>
  <c r="P33" i="3"/>
  <c r="O33" i="3"/>
  <c r="N33" i="3"/>
  <c r="M33" i="3"/>
  <c r="L33" i="3"/>
  <c r="K33" i="3"/>
  <c r="I33" i="3"/>
  <c r="H33" i="3"/>
  <c r="G33" i="3"/>
  <c r="F33" i="3"/>
  <c r="E33" i="3"/>
  <c r="D33" i="3"/>
  <c r="C33" i="3"/>
  <c r="Q32" i="3"/>
  <c r="P32" i="3"/>
  <c r="O32" i="3"/>
  <c r="N32" i="3"/>
  <c r="M32" i="3"/>
  <c r="L32" i="3"/>
  <c r="K32" i="3"/>
  <c r="I32" i="3"/>
  <c r="H32" i="3"/>
  <c r="G32" i="3"/>
  <c r="F32" i="3"/>
  <c r="E32" i="3"/>
  <c r="D32" i="3"/>
  <c r="C32" i="3"/>
  <c r="Q28" i="3"/>
  <c r="P28" i="3"/>
  <c r="O28" i="3"/>
  <c r="N28" i="3"/>
  <c r="M28" i="3"/>
  <c r="L28" i="3"/>
  <c r="K28" i="3"/>
  <c r="I28" i="3"/>
  <c r="H28" i="3"/>
  <c r="G28" i="3"/>
  <c r="F28" i="3"/>
  <c r="E28" i="3"/>
  <c r="D28" i="3"/>
  <c r="C28" i="3"/>
  <c r="Q27" i="3"/>
  <c r="P27" i="3"/>
  <c r="O27" i="3"/>
  <c r="N27" i="3"/>
  <c r="M27" i="3"/>
  <c r="L27" i="3"/>
  <c r="K27" i="3"/>
  <c r="I27" i="3"/>
  <c r="H27" i="3"/>
  <c r="G27" i="3"/>
  <c r="F27" i="3"/>
  <c r="E27" i="3"/>
  <c r="D27" i="3"/>
  <c r="C27" i="3"/>
  <c r="Q26" i="3"/>
  <c r="P26" i="3"/>
  <c r="O26" i="3"/>
  <c r="N26" i="3"/>
  <c r="M26" i="3"/>
  <c r="L26" i="3"/>
  <c r="K26" i="3"/>
  <c r="I26" i="3"/>
  <c r="H26" i="3"/>
  <c r="G26" i="3"/>
  <c r="F26" i="3"/>
  <c r="E26" i="3"/>
  <c r="D26" i="3"/>
  <c r="C26" i="3"/>
  <c r="Q25" i="3"/>
  <c r="P25" i="3"/>
  <c r="O25" i="3"/>
  <c r="N25" i="3"/>
  <c r="M25" i="3"/>
  <c r="L25" i="3"/>
  <c r="K25" i="3"/>
  <c r="I25" i="3"/>
  <c r="H25" i="3"/>
  <c r="G25" i="3"/>
  <c r="F25" i="3"/>
  <c r="E25" i="3"/>
  <c r="D25" i="3"/>
  <c r="C25" i="3"/>
  <c r="Q24" i="3"/>
  <c r="P24" i="3"/>
  <c r="O24" i="3"/>
  <c r="N24" i="3"/>
  <c r="M24" i="3"/>
  <c r="L24" i="3"/>
  <c r="K24" i="3"/>
  <c r="I24" i="3"/>
  <c r="H24" i="3"/>
  <c r="G24" i="3"/>
  <c r="F24" i="3"/>
  <c r="E24" i="3"/>
  <c r="D24" i="3"/>
  <c r="C24" i="3"/>
  <c r="Q23" i="3"/>
  <c r="P23" i="3"/>
  <c r="O23" i="3"/>
  <c r="N23" i="3"/>
  <c r="M23" i="3"/>
  <c r="L23" i="3"/>
  <c r="K23" i="3"/>
  <c r="I23" i="3"/>
  <c r="H23" i="3"/>
  <c r="G23" i="3"/>
  <c r="F23" i="3"/>
  <c r="E23" i="3"/>
  <c r="D23" i="3"/>
  <c r="C23" i="3"/>
  <c r="Q19" i="3"/>
  <c r="P19" i="3"/>
  <c r="O19" i="3"/>
  <c r="N19" i="3"/>
  <c r="M19" i="3"/>
  <c r="L19" i="3"/>
  <c r="K19" i="3"/>
  <c r="I19" i="3"/>
  <c r="H19" i="3"/>
  <c r="G19" i="3"/>
  <c r="F19" i="3"/>
  <c r="E19" i="3"/>
  <c r="D19" i="3"/>
  <c r="C19" i="3"/>
  <c r="Q18" i="3"/>
  <c r="P18" i="3"/>
  <c r="O18" i="3"/>
  <c r="N18" i="3"/>
  <c r="M18" i="3"/>
  <c r="L18" i="3"/>
  <c r="K18" i="3"/>
  <c r="I18" i="3"/>
  <c r="H18" i="3"/>
  <c r="G18" i="3"/>
  <c r="F18" i="3"/>
  <c r="E18" i="3"/>
  <c r="D18" i="3"/>
  <c r="C18" i="3"/>
  <c r="Q17" i="3"/>
  <c r="P17" i="3"/>
  <c r="O17" i="3"/>
  <c r="N17" i="3"/>
  <c r="M17" i="3"/>
  <c r="L17" i="3"/>
  <c r="K17" i="3"/>
  <c r="I17" i="3"/>
  <c r="H17" i="3"/>
  <c r="G17" i="3"/>
  <c r="F17" i="3"/>
  <c r="E17" i="3"/>
  <c r="D17" i="3"/>
  <c r="C17" i="3"/>
  <c r="Q16" i="3"/>
  <c r="P16" i="3"/>
  <c r="O16" i="3"/>
  <c r="N16" i="3"/>
  <c r="M16" i="3"/>
  <c r="L16" i="3"/>
  <c r="K16" i="3"/>
  <c r="I16" i="3"/>
  <c r="H16" i="3"/>
  <c r="G16" i="3"/>
  <c r="F16" i="3"/>
  <c r="E16" i="3"/>
  <c r="D16" i="3"/>
  <c r="C16" i="3"/>
  <c r="Q15" i="3"/>
  <c r="P15" i="3"/>
  <c r="O15" i="3"/>
  <c r="N15" i="3"/>
  <c r="M15" i="3"/>
  <c r="L15" i="3"/>
  <c r="K15" i="3"/>
  <c r="I15" i="3"/>
  <c r="H15" i="3"/>
  <c r="G15" i="3"/>
  <c r="F15" i="3"/>
  <c r="E15" i="3"/>
  <c r="D15" i="3"/>
  <c r="C15" i="3"/>
  <c r="Q14" i="3"/>
  <c r="P14" i="3"/>
  <c r="O14" i="3"/>
  <c r="N14" i="3"/>
  <c r="M14" i="3"/>
  <c r="L14" i="3"/>
  <c r="K14" i="3"/>
  <c r="I14" i="3"/>
  <c r="H14" i="3"/>
  <c r="G14" i="3"/>
  <c r="F14" i="3"/>
  <c r="E14" i="3"/>
  <c r="D14" i="3"/>
  <c r="C14" i="3"/>
  <c r="Q10" i="3"/>
  <c r="P10" i="3"/>
  <c r="O10" i="3"/>
  <c r="N10" i="3"/>
  <c r="M10" i="3"/>
  <c r="L10" i="3"/>
  <c r="K10" i="3"/>
  <c r="I10" i="3"/>
  <c r="H10" i="3"/>
  <c r="G10" i="3"/>
  <c r="F10" i="3"/>
  <c r="E10" i="3"/>
  <c r="D10" i="3"/>
  <c r="C10" i="3"/>
  <c r="Q9" i="3"/>
  <c r="P9" i="3"/>
  <c r="O9" i="3"/>
  <c r="N9" i="3"/>
  <c r="M9" i="3"/>
  <c r="L9" i="3"/>
  <c r="K9" i="3"/>
  <c r="I9" i="3"/>
  <c r="H9" i="3"/>
  <c r="G9" i="3"/>
  <c r="F9" i="3"/>
  <c r="E9" i="3"/>
  <c r="D9" i="3"/>
  <c r="C9" i="3"/>
  <c r="Q8" i="3"/>
  <c r="P8" i="3"/>
  <c r="O8" i="3"/>
  <c r="N8" i="3"/>
  <c r="M8" i="3"/>
  <c r="L8" i="3"/>
  <c r="K8" i="3"/>
  <c r="I8" i="3"/>
  <c r="H8" i="3"/>
  <c r="G8" i="3"/>
  <c r="F8" i="3"/>
  <c r="E8" i="3"/>
  <c r="D8" i="3"/>
  <c r="C8" i="3"/>
  <c r="Q7" i="3"/>
  <c r="P7" i="3"/>
  <c r="O7" i="3"/>
  <c r="N7" i="3"/>
  <c r="M7" i="3"/>
  <c r="L7" i="3"/>
  <c r="K7" i="3"/>
  <c r="I7" i="3"/>
  <c r="H7" i="3"/>
  <c r="G7" i="3"/>
  <c r="F7" i="3"/>
  <c r="E7" i="3"/>
  <c r="D7" i="3"/>
  <c r="C7" i="3"/>
  <c r="Q6" i="3"/>
  <c r="P6" i="3"/>
  <c r="O6" i="3"/>
  <c r="N6" i="3"/>
  <c r="M6" i="3"/>
  <c r="L6" i="3"/>
  <c r="K6" i="3"/>
  <c r="I6" i="3"/>
  <c r="H6" i="3"/>
  <c r="G6" i="3"/>
  <c r="F6" i="3"/>
  <c r="E6" i="3"/>
  <c r="D6" i="3"/>
  <c r="C6" i="3"/>
  <c r="Q5" i="3"/>
  <c r="P5" i="3"/>
  <c r="O5" i="3"/>
  <c r="N5" i="3"/>
  <c r="M5" i="3"/>
  <c r="L5" i="3"/>
  <c r="K5" i="3"/>
  <c r="I5" i="3"/>
  <c r="H5" i="3"/>
  <c r="G5" i="3"/>
  <c r="F5" i="3"/>
  <c r="E5" i="3"/>
  <c r="D5" i="3"/>
  <c r="C5" i="3"/>
  <c r="L9" i="1"/>
  <c r="M9" i="1"/>
  <c r="N9" i="1"/>
  <c r="G5" i="1" l="1"/>
  <c r="G6" i="1"/>
  <c r="G7" i="1"/>
  <c r="G8" i="1"/>
  <c r="G9" i="1"/>
  <c r="G10" i="1"/>
  <c r="Q55" i="1" l="1"/>
  <c r="P55" i="1"/>
  <c r="O55" i="1"/>
  <c r="N55" i="1"/>
  <c r="M55" i="1"/>
  <c r="L55" i="1"/>
  <c r="K55" i="1"/>
  <c r="P54" i="1"/>
  <c r="O54" i="1"/>
  <c r="N54" i="1"/>
  <c r="M54" i="1"/>
  <c r="L54" i="1"/>
  <c r="K54" i="1"/>
  <c r="Q53" i="1"/>
  <c r="P53" i="1"/>
  <c r="O53" i="1"/>
  <c r="N53" i="1"/>
  <c r="M53" i="1"/>
  <c r="L53" i="1"/>
  <c r="K53" i="1"/>
  <c r="Q52" i="1"/>
  <c r="P52" i="1"/>
  <c r="O52" i="1"/>
  <c r="N52" i="1"/>
  <c r="M52" i="1"/>
  <c r="L52" i="1"/>
  <c r="K52" i="1"/>
  <c r="Q51" i="1"/>
  <c r="P51" i="1"/>
  <c r="O51" i="1"/>
  <c r="N51" i="1"/>
  <c r="M51" i="1"/>
  <c r="L51" i="1"/>
  <c r="K51" i="1"/>
  <c r="Q50" i="1"/>
  <c r="P50" i="1"/>
  <c r="O50" i="1"/>
  <c r="N50" i="1"/>
  <c r="M50" i="1"/>
  <c r="L50" i="1"/>
  <c r="K50" i="1"/>
  <c r="I55" i="1"/>
  <c r="H55" i="1"/>
  <c r="G55" i="1"/>
  <c r="F55" i="1"/>
  <c r="E55" i="1"/>
  <c r="D55" i="1"/>
  <c r="C55" i="1"/>
  <c r="I54" i="1"/>
  <c r="H54" i="1"/>
  <c r="G54" i="1"/>
  <c r="F54" i="1"/>
  <c r="E54" i="1"/>
  <c r="D54" i="1"/>
  <c r="C54" i="1"/>
  <c r="I53" i="1"/>
  <c r="H53" i="1"/>
  <c r="G53" i="1"/>
  <c r="F53" i="1"/>
  <c r="E53" i="1"/>
  <c r="D53" i="1"/>
  <c r="C53" i="1"/>
  <c r="I52" i="1"/>
  <c r="H52" i="1"/>
  <c r="G52" i="1"/>
  <c r="F52" i="1"/>
  <c r="E52" i="1"/>
  <c r="D52" i="1"/>
  <c r="C52" i="1"/>
  <c r="I51" i="1"/>
  <c r="H51" i="1"/>
  <c r="G51" i="1"/>
  <c r="F51" i="1"/>
  <c r="E51" i="1"/>
  <c r="D51" i="1"/>
  <c r="C51" i="1"/>
  <c r="I50" i="1"/>
  <c r="H50" i="1"/>
  <c r="G50" i="1"/>
  <c r="F50" i="1"/>
  <c r="E50" i="1"/>
  <c r="D50" i="1"/>
  <c r="C50" i="1"/>
  <c r="Q46" i="1"/>
  <c r="P46" i="1"/>
  <c r="O46" i="1"/>
  <c r="N46" i="1"/>
  <c r="M46" i="1"/>
  <c r="L46" i="1"/>
  <c r="K46" i="1"/>
  <c r="Q45" i="1"/>
  <c r="P45" i="1"/>
  <c r="O45" i="1"/>
  <c r="N45" i="1"/>
  <c r="M45" i="1"/>
  <c r="L45" i="1"/>
  <c r="K45" i="1"/>
  <c r="Q44" i="1"/>
  <c r="P44" i="1"/>
  <c r="O44" i="1"/>
  <c r="N44" i="1"/>
  <c r="M44" i="1"/>
  <c r="L44" i="1"/>
  <c r="K44" i="1"/>
  <c r="Q43" i="1"/>
  <c r="P43" i="1"/>
  <c r="O43" i="1"/>
  <c r="N43" i="1"/>
  <c r="M43" i="1"/>
  <c r="L43" i="1"/>
  <c r="K43" i="1"/>
  <c r="Q42" i="1"/>
  <c r="P42" i="1"/>
  <c r="O42" i="1"/>
  <c r="N42" i="1"/>
  <c r="M42" i="1"/>
  <c r="L42" i="1"/>
  <c r="K42" i="1"/>
  <c r="Q41" i="1"/>
  <c r="P41" i="1"/>
  <c r="O41" i="1"/>
  <c r="N41" i="1"/>
  <c r="M41" i="1"/>
  <c r="L41" i="1"/>
  <c r="K41" i="1"/>
  <c r="I46" i="1"/>
  <c r="H46" i="1"/>
  <c r="G46" i="1"/>
  <c r="F46" i="1"/>
  <c r="E46" i="1"/>
  <c r="D46" i="1"/>
  <c r="C46" i="1"/>
  <c r="I45" i="1"/>
  <c r="H45" i="1"/>
  <c r="G45" i="1"/>
  <c r="F45" i="1"/>
  <c r="E45" i="1"/>
  <c r="D45" i="1"/>
  <c r="C45" i="1"/>
  <c r="I44" i="1"/>
  <c r="H44" i="1"/>
  <c r="G44" i="1"/>
  <c r="F44" i="1"/>
  <c r="E44" i="1"/>
  <c r="D44" i="1"/>
  <c r="C44" i="1"/>
  <c r="I43" i="1"/>
  <c r="H43" i="1"/>
  <c r="G43" i="1"/>
  <c r="F43" i="1"/>
  <c r="E43" i="1"/>
  <c r="D43" i="1"/>
  <c r="C43" i="1"/>
  <c r="I42" i="1"/>
  <c r="H42" i="1"/>
  <c r="G42" i="1"/>
  <c r="F42" i="1"/>
  <c r="E42" i="1"/>
  <c r="D42" i="1"/>
  <c r="C42" i="1"/>
  <c r="I41" i="1"/>
  <c r="H41" i="1"/>
  <c r="G41" i="1"/>
  <c r="F41" i="1"/>
  <c r="E41" i="1"/>
  <c r="D41" i="1"/>
  <c r="C41" i="1"/>
  <c r="Q37" i="1"/>
  <c r="P37" i="1"/>
  <c r="O37" i="1"/>
  <c r="N37" i="1"/>
  <c r="M37" i="1"/>
  <c r="L37" i="1"/>
  <c r="K37" i="1"/>
  <c r="Q36" i="1"/>
  <c r="P36" i="1"/>
  <c r="O36" i="1"/>
  <c r="N36" i="1"/>
  <c r="M36" i="1"/>
  <c r="L36" i="1"/>
  <c r="K36" i="1"/>
  <c r="Q35" i="1"/>
  <c r="P35" i="1"/>
  <c r="O35" i="1"/>
  <c r="N35" i="1"/>
  <c r="M35" i="1"/>
  <c r="L35" i="1"/>
  <c r="K35" i="1"/>
  <c r="Q34" i="1"/>
  <c r="P34" i="1"/>
  <c r="O34" i="1"/>
  <c r="N34" i="1"/>
  <c r="M34" i="1"/>
  <c r="L34" i="1"/>
  <c r="K34" i="1"/>
  <c r="Q33" i="1"/>
  <c r="P33" i="1"/>
  <c r="O33" i="1"/>
  <c r="N33" i="1"/>
  <c r="M33" i="1"/>
  <c r="L33" i="1"/>
  <c r="K33" i="1"/>
  <c r="Q32" i="1"/>
  <c r="P32" i="1"/>
  <c r="O32" i="1"/>
  <c r="N32" i="1"/>
  <c r="M32" i="1"/>
  <c r="L32" i="1"/>
  <c r="K32" i="1"/>
  <c r="I37" i="1"/>
  <c r="H37" i="1"/>
  <c r="G37" i="1"/>
  <c r="F37" i="1"/>
  <c r="E37" i="1"/>
  <c r="D37" i="1"/>
  <c r="C37" i="1"/>
  <c r="I36" i="1"/>
  <c r="H36" i="1"/>
  <c r="G36" i="1"/>
  <c r="F36" i="1"/>
  <c r="E36" i="1"/>
  <c r="D36" i="1"/>
  <c r="C36" i="1"/>
  <c r="I35" i="1"/>
  <c r="H35" i="1"/>
  <c r="G35" i="1"/>
  <c r="F35" i="1"/>
  <c r="E35" i="1"/>
  <c r="D35" i="1"/>
  <c r="C35" i="1"/>
  <c r="I34" i="1"/>
  <c r="H34" i="1"/>
  <c r="G34" i="1"/>
  <c r="F34" i="1"/>
  <c r="E34" i="1"/>
  <c r="D34" i="1"/>
  <c r="C34" i="1"/>
  <c r="I33" i="1"/>
  <c r="H33" i="1"/>
  <c r="G33" i="1"/>
  <c r="F33" i="1"/>
  <c r="E33" i="1"/>
  <c r="D33" i="1"/>
  <c r="C33" i="1"/>
  <c r="I32" i="1"/>
  <c r="H32" i="1"/>
  <c r="G32" i="1"/>
  <c r="F32" i="1"/>
  <c r="E32" i="1"/>
  <c r="D32" i="1"/>
  <c r="C32" i="1"/>
  <c r="Q28" i="1"/>
  <c r="P28" i="1"/>
  <c r="O28" i="1"/>
  <c r="N28" i="1"/>
  <c r="M28" i="1"/>
  <c r="L28" i="1"/>
  <c r="K28" i="1"/>
  <c r="Q27" i="1"/>
  <c r="P27" i="1"/>
  <c r="O27" i="1"/>
  <c r="N27" i="1"/>
  <c r="M27" i="1"/>
  <c r="L27" i="1"/>
  <c r="K27" i="1"/>
  <c r="Q26" i="1"/>
  <c r="P26" i="1"/>
  <c r="O26" i="1"/>
  <c r="N26" i="1"/>
  <c r="M26" i="1"/>
  <c r="L26" i="1"/>
  <c r="K26" i="1"/>
  <c r="Q25" i="1"/>
  <c r="P25" i="1"/>
  <c r="O25" i="1"/>
  <c r="N25" i="1"/>
  <c r="M25" i="1"/>
  <c r="L25" i="1"/>
  <c r="K25" i="1"/>
  <c r="Q24" i="1"/>
  <c r="P24" i="1"/>
  <c r="O24" i="1"/>
  <c r="N24" i="1"/>
  <c r="M24" i="1"/>
  <c r="L24" i="1"/>
  <c r="K24" i="1"/>
  <c r="Q23" i="1"/>
  <c r="P23" i="1"/>
  <c r="O23" i="1"/>
  <c r="N23" i="1"/>
  <c r="M23" i="1"/>
  <c r="L23" i="1"/>
  <c r="K23" i="1"/>
  <c r="I28" i="1"/>
  <c r="H28" i="1"/>
  <c r="G28" i="1"/>
  <c r="F28" i="1"/>
  <c r="E28" i="1"/>
  <c r="D28" i="1"/>
  <c r="C28" i="1"/>
  <c r="I27" i="1"/>
  <c r="H27" i="1"/>
  <c r="G27" i="1"/>
  <c r="F27" i="1"/>
  <c r="E27" i="1"/>
  <c r="D27" i="1"/>
  <c r="C27" i="1"/>
  <c r="I26" i="1"/>
  <c r="H26" i="1"/>
  <c r="G26" i="1"/>
  <c r="F26" i="1"/>
  <c r="E26" i="1"/>
  <c r="D26" i="1"/>
  <c r="C26" i="1"/>
  <c r="I25" i="1"/>
  <c r="H25" i="1"/>
  <c r="G25" i="1"/>
  <c r="F25" i="1"/>
  <c r="E25" i="1"/>
  <c r="D25" i="1"/>
  <c r="C25" i="1"/>
  <c r="I24" i="1"/>
  <c r="H24" i="1"/>
  <c r="G24" i="1"/>
  <c r="F24" i="1"/>
  <c r="E24" i="1"/>
  <c r="D24" i="1"/>
  <c r="C24" i="1"/>
  <c r="I23" i="1"/>
  <c r="H23" i="1"/>
  <c r="G23" i="1"/>
  <c r="F23" i="1"/>
  <c r="E23" i="1"/>
  <c r="D23" i="1"/>
  <c r="C23" i="1"/>
  <c r="Q19" i="1"/>
  <c r="P19" i="1"/>
  <c r="O19" i="1"/>
  <c r="N19" i="1"/>
  <c r="M19" i="1"/>
  <c r="L19" i="1"/>
  <c r="K19" i="1"/>
  <c r="Q18" i="1"/>
  <c r="P18" i="1"/>
  <c r="O18" i="1"/>
  <c r="N18" i="1"/>
  <c r="M18" i="1"/>
  <c r="L18" i="1"/>
  <c r="K18" i="1"/>
  <c r="Q17" i="1"/>
  <c r="P17" i="1"/>
  <c r="O17" i="1"/>
  <c r="N17" i="1"/>
  <c r="M17" i="1"/>
  <c r="L17" i="1"/>
  <c r="K17" i="1"/>
  <c r="Q16" i="1"/>
  <c r="P16" i="1"/>
  <c r="O16" i="1"/>
  <c r="N16" i="1"/>
  <c r="M16" i="1"/>
  <c r="L16" i="1"/>
  <c r="K16" i="1"/>
  <c r="Q15" i="1"/>
  <c r="P15" i="1"/>
  <c r="O15" i="1"/>
  <c r="N15" i="1"/>
  <c r="M15" i="1"/>
  <c r="L15" i="1"/>
  <c r="K15" i="1"/>
  <c r="Q14" i="1"/>
  <c r="P14" i="1"/>
  <c r="O14" i="1"/>
  <c r="N14" i="1"/>
  <c r="M14" i="1"/>
  <c r="L14" i="1"/>
  <c r="K14" i="1"/>
  <c r="I19" i="1"/>
  <c r="H19" i="1"/>
  <c r="G19" i="1"/>
  <c r="F19" i="1"/>
  <c r="E19" i="1"/>
  <c r="D19" i="1"/>
  <c r="C19" i="1"/>
  <c r="I18" i="1"/>
  <c r="H18" i="1"/>
  <c r="G18" i="1"/>
  <c r="F18" i="1"/>
  <c r="E18" i="1"/>
  <c r="D18" i="1"/>
  <c r="C18" i="1"/>
  <c r="I17" i="1"/>
  <c r="H17" i="1"/>
  <c r="G17" i="1"/>
  <c r="F17" i="1"/>
  <c r="E17" i="1"/>
  <c r="D17" i="1"/>
  <c r="C17" i="1"/>
  <c r="I16" i="1"/>
  <c r="H16" i="1"/>
  <c r="G16" i="1"/>
  <c r="F16" i="1"/>
  <c r="E16" i="1"/>
  <c r="D16" i="1"/>
  <c r="C16" i="1"/>
  <c r="I15" i="1"/>
  <c r="H15" i="1"/>
  <c r="G15" i="1"/>
  <c r="F15" i="1"/>
  <c r="E15" i="1"/>
  <c r="D15" i="1"/>
  <c r="C15" i="1"/>
  <c r="I14" i="1"/>
  <c r="H14" i="1"/>
  <c r="G14" i="1"/>
  <c r="F14" i="1"/>
  <c r="E14" i="1"/>
  <c r="D14" i="1"/>
  <c r="C14" i="1"/>
  <c r="Q10" i="1"/>
  <c r="P10" i="1"/>
  <c r="O10" i="1"/>
  <c r="N10" i="1"/>
  <c r="M10" i="1"/>
  <c r="L10" i="1"/>
  <c r="K10" i="1"/>
  <c r="Q9" i="1"/>
  <c r="P9" i="1"/>
  <c r="O9" i="1"/>
  <c r="K9" i="1"/>
  <c r="Q8" i="1"/>
  <c r="P8" i="1"/>
  <c r="O8" i="1"/>
  <c r="N8" i="1"/>
  <c r="M8" i="1"/>
  <c r="L8" i="1"/>
  <c r="K8" i="1"/>
  <c r="Q7" i="1"/>
  <c r="P7" i="1"/>
  <c r="O7" i="1"/>
  <c r="N7" i="1"/>
  <c r="M7" i="1"/>
  <c r="L7" i="1"/>
  <c r="K7" i="1"/>
  <c r="Q6" i="1"/>
  <c r="P6" i="1"/>
  <c r="O6" i="1"/>
  <c r="N6" i="1"/>
  <c r="M6" i="1"/>
  <c r="L6" i="1"/>
  <c r="K6" i="1"/>
  <c r="Q5" i="1"/>
  <c r="P5" i="1"/>
  <c r="O5" i="1"/>
  <c r="N5" i="1"/>
  <c r="M5" i="1"/>
  <c r="L5" i="1"/>
  <c r="K5" i="1"/>
  <c r="I10" i="1"/>
  <c r="H10" i="1"/>
  <c r="F10" i="1"/>
  <c r="E10" i="1"/>
  <c r="D10" i="1"/>
  <c r="C10" i="1"/>
  <c r="I9" i="1"/>
  <c r="H9" i="1"/>
  <c r="F9" i="1"/>
  <c r="E9" i="1"/>
  <c r="D9" i="1"/>
  <c r="C9" i="1"/>
  <c r="I8" i="1"/>
  <c r="H8" i="1"/>
  <c r="F8" i="1"/>
  <c r="E8" i="1"/>
  <c r="D8" i="1"/>
  <c r="C8" i="1"/>
  <c r="I7" i="1"/>
  <c r="H7" i="1"/>
  <c r="F7" i="1"/>
  <c r="E7" i="1"/>
  <c r="D7" i="1"/>
  <c r="C7" i="1"/>
  <c r="I6" i="1"/>
  <c r="H6" i="1"/>
  <c r="F6" i="1"/>
  <c r="E6" i="1"/>
  <c r="D6" i="1"/>
  <c r="C6" i="1"/>
  <c r="I5" i="1"/>
  <c r="H5" i="1"/>
  <c r="F5" i="1"/>
  <c r="E5" i="1"/>
  <c r="D5" i="1"/>
  <c r="C5" i="1"/>
</calcChain>
</file>

<file path=xl/sharedStrings.xml><?xml version="1.0" encoding="utf-8"?>
<sst xmlns="http://schemas.openxmlformats.org/spreadsheetml/2006/main" count="1137" uniqueCount="68">
  <si>
    <t>SUN</t>
  </si>
  <si>
    <t>Create a Small Business Calendar for any year in this worksheet. Helpful instructions on how to use this worksheet are in cells in this column. Select the spinner in cell at right to change the year in cell C1. Important Dates label is in cell U1</t>
  </si>
  <si>
    <t>Tip is in cell at right</t>
  </si>
  <si>
    <t>Selected year calendar is in cells C3 through Q55, January calendar in cells C4 to I10, and February calendar in cells K4 to Q10. January label is in cell C3 and February in cell K3. Enter important dates and occasions in cells U3 through U42</t>
  </si>
  <si>
    <t>March label is in cell C12 and April in cell K12</t>
  </si>
  <si>
    <t>May label is in cell C21 and June in cell K21</t>
  </si>
  <si>
    <t>July label is in cell C30 and August in cell K30</t>
  </si>
  <si>
    <t>September label is in cell C39 and October in cell K39</t>
  </si>
  <si>
    <t>Enter Street Address in cell U44</t>
  </si>
  <si>
    <t>Enter City, State, and Zip Code in cell U45. Next instruction is in cell A47</t>
  </si>
  <si>
    <t>November label is in cell C48 and December in cell K48. Enter Email address in cell U48</t>
  </si>
  <si>
    <t>January calendar table is in cells C4 to I10 and February calendar table in cells K4 to Q10. Next instruction is in cell A12</t>
  </si>
  <si>
    <t>March calendar table is in cells C13 to I19 and April calendar table in cells K13 to Q19. Next instruction is in cell A21</t>
  </si>
  <si>
    <t>May calendar table is in cells C22 to I28 and June calendar table in cells K22 to Q28. Next instruction is in cell A30</t>
  </si>
  <si>
    <t>July calendar table is in cells C31 to I37 and August calendar table in cells K31 to Q37. Next instruction is in cell A39</t>
  </si>
  <si>
    <t>September calendar table is in cells C40 to I46 and October calendar in cells K40 to Q46. Next instruction is in cell A44</t>
  </si>
  <si>
    <t>Enter Company Phone Number in cell U47</t>
  </si>
  <si>
    <t>November calendar table is in cells C49 to I55 and December calendar in cells K49 to Q55. Next instruction is in cell A51</t>
  </si>
  <si>
    <t>Add company logo in cell U51</t>
  </si>
  <si>
    <t>Janúar</t>
  </si>
  <si>
    <t>Febrúar</t>
  </si>
  <si>
    <t>Mars</t>
  </si>
  <si>
    <t>Apríl</t>
  </si>
  <si>
    <t>Maí</t>
  </si>
  <si>
    <t>Júní</t>
  </si>
  <si>
    <t>Júlí</t>
  </si>
  <si>
    <t>Ágúst</t>
  </si>
  <si>
    <t>September</t>
  </si>
  <si>
    <t>Október</t>
  </si>
  <si>
    <t>Nóvember</t>
  </si>
  <si>
    <t>Desember</t>
  </si>
  <si>
    <t>Sorphirðusvæði</t>
  </si>
  <si>
    <t>Keflavík</t>
  </si>
  <si>
    <t xml:space="preserve">Innri - Njarðvík </t>
  </si>
  <si>
    <t>Ytri - Njarðvík</t>
  </si>
  <si>
    <t>Ásbrú</t>
  </si>
  <si>
    <t>Grindavík</t>
  </si>
  <si>
    <t>Vogar</t>
  </si>
  <si>
    <t>Hafnir</t>
  </si>
  <si>
    <t>Suðurnesjabær</t>
  </si>
  <si>
    <t>Athugasemdir</t>
  </si>
  <si>
    <t>skulu tilkynnast</t>
  </si>
  <si>
    <t>eða í síma 535-2500</t>
  </si>
  <si>
    <t>Sorphirða</t>
  </si>
  <si>
    <t>Mán</t>
  </si>
  <si>
    <t>Þrið</t>
  </si>
  <si>
    <t>Miðv</t>
  </si>
  <si>
    <t>Fimmt</t>
  </si>
  <si>
    <t>Föst</t>
  </si>
  <si>
    <t>Laug</t>
  </si>
  <si>
    <t xml:space="preserve">Virðum </t>
  </si>
  <si>
    <t>Umhverfið</t>
  </si>
  <si>
    <t>Og</t>
  </si>
  <si>
    <t xml:space="preserve">flokkum </t>
  </si>
  <si>
    <t>Mjög vel</t>
  </si>
  <si>
    <t>á terra@terra.is</t>
  </si>
  <si>
    <t>Reykjanes</t>
  </si>
  <si>
    <t>og</t>
  </si>
  <si>
    <t>mjög vel</t>
  </si>
  <si>
    <t>umhverfið</t>
  </si>
  <si>
    <t>Ytri Njarðvík</t>
  </si>
  <si>
    <t>4 FLOKKA SÖFNUN</t>
  </si>
  <si>
    <t>2 FLOKKA SÖFNUN</t>
  </si>
  <si>
    <t>Litakóðar</t>
  </si>
  <si>
    <t xml:space="preserve">Vogar </t>
  </si>
  <si>
    <t>Innri-Njarðvík+Hafnir</t>
  </si>
  <si>
    <t>Innri-Njarðvík + Hafnir</t>
  </si>
  <si>
    <t>Ytri-Njarðvík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</si>
</sst>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numFmt numFmtId="165" formatCode=";;;"/>
  </numFmts>
  <fonts count="29" x14ac:knownFonts="1">
    <font>
      <sz val="8"/>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b/>
      <sz val="12"/>
      <color theme="1"/>
      <name val="Calibri"/>
      <family val="2"/>
      <scheme val="major"/>
    </font>
    <font>
      <b/>
      <sz val="26"/>
      <color theme="0"/>
      <name val="Calibri"/>
      <family val="2"/>
      <scheme val="major"/>
    </font>
    <font>
      <sz val="8"/>
      <color theme="0"/>
      <name val="Calibri"/>
      <family val="2"/>
      <scheme val="minor"/>
    </font>
    <font>
      <sz val="9"/>
      <color theme="1"/>
      <name val="Calibri"/>
      <family val="2"/>
      <scheme val="minor"/>
    </font>
    <font>
      <sz val="9"/>
      <color theme="8"/>
      <name val="Calibri"/>
      <family val="2"/>
      <scheme val="minor"/>
    </font>
    <font>
      <sz val="8"/>
      <color theme="8"/>
      <name val="Calibri"/>
      <family val="2"/>
      <scheme val="minor"/>
    </font>
    <font>
      <sz val="9"/>
      <color theme="1" tint="0.14999847407452621"/>
      <name val="Calibri"/>
      <family val="2"/>
      <scheme val="minor"/>
    </font>
    <font>
      <i/>
      <sz val="10"/>
      <color theme="8" tint="-0.499984740745262"/>
      <name val="Calibri"/>
      <family val="2"/>
      <scheme val="minor"/>
    </font>
    <font>
      <b/>
      <sz val="9.5"/>
      <color theme="8" tint="-0.499984740745262"/>
      <name val="Calibri"/>
      <family val="2"/>
      <scheme val="major"/>
    </font>
    <font>
      <sz val="9"/>
      <color theme="8" tint="-0.499984740745262"/>
      <name val="Calibri"/>
      <family val="2"/>
      <scheme val="minor"/>
    </font>
    <font>
      <b/>
      <sz val="8"/>
      <color theme="1" tint="0.34998626667073579"/>
      <name val="Calibri"/>
      <family val="2"/>
      <scheme val="minor"/>
    </font>
    <font>
      <sz val="8"/>
      <color rgb="FFFF0000"/>
      <name val="Calibri"/>
      <family val="2"/>
      <scheme val="minor"/>
    </font>
    <font>
      <b/>
      <sz val="8"/>
      <color rgb="FFFF0000"/>
      <name val="Calibri"/>
      <family val="2"/>
      <scheme val="minor"/>
    </font>
    <font>
      <b/>
      <sz val="15"/>
      <color theme="1"/>
      <name val="Calibri"/>
      <family val="2"/>
      <scheme val="minor"/>
    </font>
    <font>
      <b/>
      <sz val="15"/>
      <name val="Calibri"/>
      <family val="2"/>
      <scheme val="minor"/>
    </font>
    <font>
      <b/>
      <sz val="15"/>
      <color theme="1" tint="0.14999847407452621"/>
      <name val="Calibri"/>
      <family val="2"/>
      <scheme val="minor"/>
    </font>
    <font>
      <b/>
      <sz val="14"/>
      <name val="Calibri"/>
      <family val="2"/>
      <scheme val="minor"/>
    </font>
    <font>
      <b/>
      <sz val="12"/>
      <name val="Calibri"/>
      <family val="2"/>
      <scheme val="minor"/>
    </font>
    <font>
      <b/>
      <sz val="20"/>
      <color theme="0" tint="-4.9989318521683403E-2"/>
      <name val="Calibri"/>
      <family val="2"/>
      <scheme val="minor"/>
    </font>
    <font>
      <b/>
      <sz val="14"/>
      <color theme="1"/>
      <name val="Calibri"/>
      <family val="2"/>
      <scheme val="minor"/>
    </font>
    <font>
      <b/>
      <sz val="14"/>
      <color theme="1" tint="0.14999847407452621"/>
      <name val="Calibri"/>
      <family val="2"/>
      <scheme val="minor"/>
    </font>
    <font>
      <sz val="12"/>
      <color theme="1"/>
      <name val="Calibri"/>
      <family val="2"/>
      <scheme val="minor"/>
    </font>
    <font>
      <sz val="12"/>
      <name val="Calibri"/>
      <family val="2"/>
      <scheme val="minor"/>
    </font>
    <font>
      <b/>
      <i/>
      <sz val="12"/>
      <color theme="1"/>
      <name val="Calibri"/>
      <family val="2"/>
      <scheme val="minor"/>
    </font>
    <font>
      <b/>
      <sz val="16"/>
      <name val="Calibri"/>
      <family val="2"/>
      <scheme val="minor"/>
    </font>
  </fonts>
  <fills count="12">
    <fill>
      <patternFill patternType="none"/>
    </fill>
    <fill>
      <patternFill patternType="gray125"/>
    </fill>
    <fill>
      <patternFill patternType="solid">
        <fgColor theme="8"/>
        <bgColor indexed="64"/>
      </patternFill>
    </fill>
    <fill>
      <patternFill patternType="solid">
        <fgColor theme="8" tint="-0.499984740745262"/>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007DFF"/>
        <bgColor indexed="64"/>
      </patternFill>
    </fill>
    <fill>
      <gradientFill>
        <stop position="0">
          <color rgb="FF92D050"/>
        </stop>
        <stop position="1">
          <color theme="0"/>
        </stop>
      </gradientFill>
    </fill>
    <fill>
      <gradientFill>
        <stop position="0">
          <color rgb="FFFFFF00"/>
        </stop>
        <stop position="1">
          <color theme="0"/>
        </stop>
      </gradientFill>
    </fill>
    <fill>
      <patternFill patternType="solid">
        <fgColor rgb="FF00B050"/>
        <bgColor indexed="64"/>
      </patternFill>
    </fill>
    <fill>
      <patternFill patternType="solid">
        <fgColor rgb="FF00B0F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06">
    <xf numFmtId="0" fontId="0" fillId="0" borderId="0" xfId="0"/>
    <xf numFmtId="164" fontId="0" fillId="0" borderId="0" xfId="0" applyNumberFormat="1"/>
    <xf numFmtId="164" fontId="0" fillId="0" borderId="0" xfId="0" applyNumberFormat="1" applyAlignment="1">
      <alignment horizontal="center"/>
    </xf>
    <xf numFmtId="0" fontId="0" fillId="2" borderId="0" xfId="0" applyFill="1"/>
    <xf numFmtId="164" fontId="0" fillId="2" borderId="0" xfId="0" applyNumberFormat="1" applyFill="1"/>
    <xf numFmtId="49" fontId="0" fillId="0" borderId="0" xfId="0" applyNumberFormat="1"/>
    <xf numFmtId="49" fontId="8" fillId="0" borderId="0" xfId="0" applyNumberFormat="1" applyFont="1"/>
    <xf numFmtId="49" fontId="0" fillId="0" borderId="0" xfId="0" applyNumberFormat="1" applyAlignment="1">
      <alignment horizontal="left"/>
    </xf>
    <xf numFmtId="49" fontId="9" fillId="0" borderId="0" xfId="0" applyNumberFormat="1" applyFont="1" applyAlignment="1">
      <alignment horizontal="left"/>
    </xf>
    <xf numFmtId="49" fontId="10" fillId="0" borderId="0" xfId="0" applyNumberFormat="1" applyFont="1" applyAlignment="1">
      <alignment horizontal="left"/>
    </xf>
    <xf numFmtId="0" fontId="0" fillId="3" borderId="0" xfId="0" applyFill="1"/>
    <xf numFmtId="0" fontId="6" fillId="3" borderId="0" xfId="0" applyFont="1" applyFill="1"/>
    <xf numFmtId="49" fontId="13" fillId="0" borderId="0" xfId="0" applyNumberFormat="1" applyFont="1"/>
    <xf numFmtId="0" fontId="14" fillId="0" borderId="0" xfId="0" applyFont="1" applyAlignment="1">
      <alignment horizontal="center"/>
    </xf>
    <xf numFmtId="165" fontId="0" fillId="0" borderId="0" xfId="0" applyNumberFormat="1" applyAlignment="1">
      <alignment wrapText="1"/>
    </xf>
    <xf numFmtId="165" fontId="2" fillId="0" borderId="0" xfId="0" applyNumberFormat="1" applyFont="1" applyAlignment="1">
      <alignment vertical="center"/>
    </xf>
    <xf numFmtId="165" fontId="0" fillId="0" borderId="0" xfId="0" applyNumberFormat="1"/>
    <xf numFmtId="164" fontId="15" fillId="0" borderId="0" xfId="0" applyNumberFormat="1" applyFont="1" applyAlignment="1">
      <alignment horizontal="center"/>
    </xf>
    <xf numFmtId="0" fontId="16" fillId="0" borderId="0" xfId="0" applyFont="1" applyAlignment="1">
      <alignment horizontal="center"/>
    </xf>
    <xf numFmtId="164" fontId="0" fillId="5" borderId="0" xfId="0" applyNumberFormat="1" applyFill="1" applyAlignment="1">
      <alignment horizontal="center"/>
    </xf>
    <xf numFmtId="164" fontId="0" fillId="6" borderId="0" xfId="0" applyNumberFormat="1" applyFill="1" applyAlignment="1">
      <alignment horizontal="center"/>
    </xf>
    <xf numFmtId="164" fontId="15" fillId="6" borderId="0" xfId="0" applyNumberFormat="1" applyFont="1" applyFill="1" applyAlignment="1">
      <alignment horizontal="center"/>
    </xf>
    <xf numFmtId="0" fontId="0" fillId="0" borderId="1" xfId="0" applyBorder="1"/>
    <xf numFmtId="0" fontId="0" fillId="0" borderId="4" xfId="0" applyBorder="1"/>
    <xf numFmtId="0" fontId="14" fillId="0" borderId="5" xfId="0" applyFont="1" applyBorder="1" applyAlignment="1">
      <alignment horizontal="center"/>
    </xf>
    <xf numFmtId="164" fontId="0" fillId="0" borderId="5" xfId="0" applyNumberFormat="1" applyBorder="1" applyAlignment="1">
      <alignment horizontal="center"/>
    </xf>
    <xf numFmtId="0" fontId="0" fillId="0" borderId="6" xfId="0" applyBorder="1"/>
    <xf numFmtId="164" fontId="0" fillId="0" borderId="7" xfId="0" applyNumberFormat="1" applyBorder="1" applyAlignment="1">
      <alignment horizontal="center"/>
    </xf>
    <xf numFmtId="164" fontId="0" fillId="0" borderId="8" xfId="0" applyNumberFormat="1" applyBorder="1" applyAlignment="1">
      <alignment horizontal="center"/>
    </xf>
    <xf numFmtId="0" fontId="4" fillId="0" borderId="1" xfId="0" applyFont="1" applyBorder="1"/>
    <xf numFmtId="0" fontId="0" fillId="0" borderId="4" xfId="0" applyBorder="1" applyAlignment="1">
      <alignment horizontal="center"/>
    </xf>
    <xf numFmtId="164" fontId="0" fillId="0" borderId="4" xfId="0" applyNumberFormat="1" applyBorder="1" applyAlignment="1">
      <alignment horizontal="center"/>
    </xf>
    <xf numFmtId="164" fontId="0" fillId="0" borderId="6" xfId="0" applyNumberFormat="1" applyBorder="1" applyAlignment="1">
      <alignment horizontal="center"/>
    </xf>
    <xf numFmtId="164" fontId="0" fillId="0" borderId="1" xfId="0" applyNumberFormat="1" applyBorder="1"/>
    <xf numFmtId="0" fontId="4" fillId="0" borderId="4" xfId="0" applyFont="1" applyBorder="1"/>
    <xf numFmtId="164" fontId="15" fillId="0" borderId="7" xfId="0" applyNumberFormat="1" applyFont="1" applyBorder="1" applyAlignment="1">
      <alignment horizontal="center"/>
    </xf>
    <xf numFmtId="164" fontId="0" fillId="0" borderId="1" xfId="0" applyNumberFormat="1" applyBorder="1" applyAlignment="1">
      <alignment horizontal="center"/>
    </xf>
    <xf numFmtId="164" fontId="15" fillId="0" borderId="5" xfId="0" applyNumberFormat="1" applyFont="1" applyBorder="1" applyAlignment="1">
      <alignment horizontal="center"/>
    </xf>
    <xf numFmtId="0" fontId="0" fillId="0" borderId="2" xfId="0" applyBorder="1"/>
    <xf numFmtId="0" fontId="7" fillId="0" borderId="0" xfId="0" applyFont="1"/>
    <xf numFmtId="0" fontId="0" fillId="0" borderId="7" xfId="0" applyBorder="1"/>
    <xf numFmtId="0" fontId="17" fillId="4" borderId="0" xfId="0" applyFont="1" applyFill="1" applyAlignment="1">
      <alignment horizontal="center"/>
    </xf>
    <xf numFmtId="49" fontId="18" fillId="5" borderId="0" xfId="0" applyNumberFormat="1" applyFont="1" applyFill="1" applyAlignment="1">
      <alignment horizontal="center"/>
    </xf>
    <xf numFmtId="49" fontId="19" fillId="5" borderId="0" xfId="0" applyNumberFormat="1" applyFont="1" applyFill="1" applyAlignment="1">
      <alignment horizontal="center"/>
    </xf>
    <xf numFmtId="49" fontId="20" fillId="4" borderId="0" xfId="0" applyNumberFormat="1" applyFont="1" applyFill="1" applyAlignment="1">
      <alignment horizontal="left"/>
    </xf>
    <xf numFmtId="49" fontId="21" fillId="5" borderId="0" xfId="0" applyNumberFormat="1" applyFont="1" applyFill="1" applyAlignment="1">
      <alignment horizontal="left"/>
    </xf>
    <xf numFmtId="49" fontId="21" fillId="6" borderId="0" xfId="0" applyNumberFormat="1" applyFont="1" applyFill="1" applyAlignment="1">
      <alignment horizontal="left"/>
    </xf>
    <xf numFmtId="0" fontId="5" fillId="3" borderId="0" xfId="0" applyFont="1" applyFill="1" applyAlignment="1">
      <alignment vertical="center"/>
    </xf>
    <xf numFmtId="49" fontId="21" fillId="0" borderId="0" xfId="0" applyNumberFormat="1" applyFont="1" applyAlignment="1">
      <alignment horizontal="left"/>
    </xf>
    <xf numFmtId="49" fontId="20" fillId="0" borderId="0" xfId="0" applyNumberFormat="1" applyFont="1" applyAlignment="1">
      <alignment horizontal="left"/>
    </xf>
    <xf numFmtId="0" fontId="5" fillId="0" borderId="0" xfId="0" applyFont="1" applyAlignment="1">
      <alignment vertical="center"/>
    </xf>
    <xf numFmtId="0" fontId="16" fillId="0" borderId="4" xfId="0" applyFont="1" applyBorder="1" applyAlignment="1">
      <alignment horizontal="center"/>
    </xf>
    <xf numFmtId="164" fontId="15" fillId="0" borderId="4" xfId="0" applyNumberFormat="1" applyFont="1" applyBorder="1" applyAlignment="1">
      <alignment horizontal="center"/>
    </xf>
    <xf numFmtId="164" fontId="15" fillId="0" borderId="6" xfId="0" applyNumberFormat="1" applyFont="1" applyBorder="1" applyAlignment="1">
      <alignment horizontal="center"/>
    </xf>
    <xf numFmtId="164" fontId="0" fillId="5" borderId="7" xfId="0" applyNumberFormat="1" applyFill="1" applyBorder="1" applyAlignment="1">
      <alignment horizontal="center"/>
    </xf>
    <xf numFmtId="49" fontId="20" fillId="5" borderId="0" xfId="0" applyNumberFormat="1" applyFont="1" applyFill="1" applyAlignment="1">
      <alignment horizontal="center"/>
    </xf>
    <xf numFmtId="49" fontId="24" fillId="5" borderId="0" xfId="0" applyNumberFormat="1" applyFont="1" applyFill="1" applyAlignment="1">
      <alignment horizontal="center"/>
    </xf>
    <xf numFmtId="0" fontId="0" fillId="5" borderId="0" xfId="0" applyFill="1"/>
    <xf numFmtId="49" fontId="20" fillId="6" borderId="0" xfId="0" applyNumberFormat="1" applyFont="1" applyFill="1" applyAlignment="1">
      <alignment horizontal="center"/>
    </xf>
    <xf numFmtId="165" fontId="0" fillId="7" borderId="0" xfId="0" applyNumberFormat="1" applyFill="1" applyAlignment="1">
      <alignment wrapText="1"/>
    </xf>
    <xf numFmtId="0" fontId="0" fillId="7" borderId="0" xfId="0" applyFill="1"/>
    <xf numFmtId="164" fontId="0" fillId="7" borderId="0" xfId="0" applyNumberFormat="1" applyFill="1"/>
    <xf numFmtId="0" fontId="22" fillId="7" borderId="0" xfId="0" applyFont="1" applyFill="1" applyAlignment="1">
      <alignment horizontal="center" vertical="center"/>
    </xf>
    <xf numFmtId="164" fontId="0" fillId="8" borderId="0" xfId="0" applyNumberFormat="1" applyFill="1" applyAlignment="1">
      <alignment horizontal="center"/>
    </xf>
    <xf numFmtId="164" fontId="3" fillId="6" borderId="0" xfId="0" applyNumberFormat="1" applyFont="1" applyFill="1" applyAlignment="1">
      <alignment horizontal="center"/>
    </xf>
    <xf numFmtId="164" fontId="3" fillId="5" borderId="0" xfId="0" applyNumberFormat="1" applyFont="1" applyFill="1" applyAlignment="1">
      <alignment horizontal="center"/>
    </xf>
    <xf numFmtId="164" fontId="3" fillId="9" borderId="0" xfId="0" applyNumberFormat="1" applyFont="1" applyFill="1" applyAlignment="1">
      <alignment horizontal="center"/>
    </xf>
    <xf numFmtId="165" fontId="1" fillId="0" borderId="0" xfId="0" applyNumberFormat="1" applyFont="1" applyAlignment="1">
      <alignment vertical="center"/>
    </xf>
    <xf numFmtId="49" fontId="21" fillId="6" borderId="0" xfId="0" applyNumberFormat="1" applyFont="1" applyFill="1" applyAlignment="1">
      <alignment horizontal="center"/>
    </xf>
    <xf numFmtId="0" fontId="6" fillId="7" borderId="0" xfId="0" applyFont="1" applyFill="1"/>
    <xf numFmtId="0" fontId="5" fillId="7" borderId="0" xfId="0" applyFont="1" applyFill="1" applyAlignment="1">
      <alignment vertical="center"/>
    </xf>
    <xf numFmtId="164" fontId="3" fillId="0" borderId="0" xfId="0" applyNumberFormat="1" applyFont="1" applyAlignment="1">
      <alignment horizontal="center"/>
    </xf>
    <xf numFmtId="164" fontId="3" fillId="0" borderId="5" xfId="0" applyNumberFormat="1" applyFont="1" applyBorder="1" applyAlignment="1">
      <alignment horizontal="center"/>
    </xf>
    <xf numFmtId="0" fontId="23" fillId="6" borderId="0" xfId="0" applyFont="1" applyFill="1" applyAlignment="1">
      <alignment horizontal="center"/>
    </xf>
    <xf numFmtId="164" fontId="15" fillId="5" borderId="0" xfId="0" applyNumberFormat="1" applyFont="1" applyFill="1" applyAlignment="1">
      <alignment horizontal="center"/>
    </xf>
    <xf numFmtId="49" fontId="26" fillId="5" borderId="0" xfId="0" applyNumberFormat="1" applyFont="1" applyFill="1" applyAlignment="1">
      <alignment horizontal="left"/>
    </xf>
    <xf numFmtId="0" fontId="25" fillId="6" borderId="0" xfId="0" applyFont="1" applyFill="1"/>
    <xf numFmtId="0" fontId="27" fillId="0" borderId="0" xfId="0" applyFont="1"/>
    <xf numFmtId="49" fontId="20" fillId="0" borderId="0" xfId="0" applyNumberFormat="1" applyFont="1" applyAlignment="1">
      <alignment horizontal="center"/>
    </xf>
    <xf numFmtId="49" fontId="21" fillId="0" borderId="0" xfId="0" applyNumberFormat="1" applyFont="1" applyAlignment="1">
      <alignment horizontal="center"/>
    </xf>
    <xf numFmtId="0" fontId="23" fillId="0" borderId="0" xfId="0" applyFont="1" applyAlignment="1">
      <alignment horizontal="center"/>
    </xf>
    <xf numFmtId="49" fontId="24" fillId="0" borderId="0" xfId="0" applyNumberFormat="1" applyFont="1" applyAlignment="1">
      <alignment horizontal="center"/>
    </xf>
    <xf numFmtId="0" fontId="17" fillId="0" borderId="0" xfId="0" applyFont="1" applyAlignment="1">
      <alignment horizontal="center"/>
    </xf>
    <xf numFmtId="49" fontId="18" fillId="0" borderId="0" xfId="0" applyNumberFormat="1" applyFont="1" applyAlignment="1">
      <alignment horizontal="center"/>
    </xf>
    <xf numFmtId="49" fontId="19" fillId="0" borderId="0" xfId="0" applyNumberFormat="1" applyFont="1" applyAlignment="1">
      <alignment horizontal="center"/>
    </xf>
    <xf numFmtId="49" fontId="21" fillId="10" borderId="0" xfId="0" applyNumberFormat="1" applyFont="1" applyFill="1" applyAlignment="1">
      <alignment horizontal="left"/>
    </xf>
    <xf numFmtId="49" fontId="21" fillId="11" borderId="0" xfId="0" applyNumberFormat="1" applyFont="1" applyFill="1" applyAlignment="1">
      <alignment horizontal="left"/>
    </xf>
    <xf numFmtId="49" fontId="28" fillId="0" borderId="0" xfId="0" applyNumberFormat="1" applyFont="1" applyAlignment="1">
      <alignment horizontal="left"/>
    </xf>
    <xf numFmtId="0" fontId="5" fillId="7" borderId="0" xfId="0" applyFont="1" applyFill="1" applyAlignment="1">
      <alignment horizontal="left" vertical="center"/>
    </xf>
    <xf numFmtId="0" fontId="11" fillId="0" borderId="0" xfId="0" applyFont="1" applyAlignment="1">
      <alignment horizontal="left" vertical="center" indent="2"/>
    </xf>
    <xf numFmtId="0" fontId="12" fillId="0" borderId="2" xfId="0" applyFont="1" applyBorder="1" applyAlignment="1">
      <alignment horizontal="left"/>
    </xf>
    <xf numFmtId="0" fontId="12" fillId="0" borderId="3" xfId="0" applyFont="1" applyBorder="1" applyAlignment="1">
      <alignment horizontal="left"/>
    </xf>
    <xf numFmtId="0" fontId="12" fillId="0" borderId="2" xfId="0" applyFont="1" applyBorder="1"/>
    <xf numFmtId="0" fontId="12" fillId="0" borderId="3" xfId="0" applyFont="1" applyBorder="1"/>
    <xf numFmtId="165" fontId="0" fillId="0" borderId="0" xfId="0" applyNumberFormat="1" applyAlignment="1">
      <alignment horizontal="center"/>
    </xf>
    <xf numFmtId="0" fontId="5" fillId="7" borderId="0" xfId="0" applyFont="1" applyFill="1" applyAlignment="1">
      <alignment horizontal="center" vertical="center" wrapText="1"/>
    </xf>
    <xf numFmtId="0" fontId="0" fillId="7" borderId="0" xfId="0" applyFill="1" applyAlignment="1">
      <alignment horizontal="center" vertical="center" wrapText="1"/>
    </xf>
    <xf numFmtId="0" fontId="5" fillId="3" borderId="0" xfId="0" applyFont="1" applyFill="1" applyAlignment="1">
      <alignment horizontal="left" vertical="center"/>
    </xf>
    <xf numFmtId="0" fontId="5" fillId="3" borderId="0" xfId="0" applyFont="1" applyFill="1" applyAlignment="1">
      <alignment horizontal="center" vertical="center" wrapText="1"/>
    </xf>
    <xf numFmtId="0" fontId="0" fillId="0" borderId="0" xfId="0" applyAlignment="1">
      <alignment horizontal="center" vertical="center" wrapText="1"/>
    </xf>
    <xf numFmtId="0" fontId="12" fillId="0" borderId="1" xfId="0" applyFont="1" applyBorder="1" applyAlignment="1">
      <alignment horizontal="left"/>
    </xf>
    <xf numFmtId="0" fontId="5" fillId="7" borderId="0" xfId="0" applyFont="1" applyFill="1" applyAlignment="1">
      <alignment horizontal="center" vertical="center"/>
    </xf>
    <xf numFmtId="0" fontId="12" fillId="0" borderId="1" xfId="0" applyFont="1" applyBorder="1"/>
    <xf numFmtId="0" fontId="12" fillId="0" borderId="4" xfId="0" applyFont="1" applyBorder="1" applyAlignment="1">
      <alignment horizontal="left"/>
    </xf>
    <xf numFmtId="0" fontId="12" fillId="0" borderId="0" xfId="0" applyFont="1" applyAlignment="1">
      <alignment horizontal="left"/>
    </xf>
    <xf numFmtId="0" fontId="12" fillId="0" borderId="5" xfId="0" applyFont="1" applyBorder="1" applyAlignment="1">
      <alignment horizontal="left"/>
    </xf>
  </cellXfs>
  <cellStyles count="1">
    <cellStyle name="Normal" xfId="0" builtinId="0" customBuiltin="1"/>
  </cellStyles>
  <dxfs count="972">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rgb="FFFF0000"/>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colors>
    <mruColors>
      <color rgb="FF007DFF"/>
      <color rgb="FF00BF7F"/>
      <color rgb="FF005C2A"/>
      <color rgb="FF0036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Spin" dx="16" fmlaLink="$C$1" max="2999" min="1900" page="10" val="2023"/>
</file>

<file path=xl/ctrlProps/ctrlProp2.xml><?xml version="1.0" encoding="utf-8"?>
<formControlPr xmlns="http://schemas.microsoft.com/office/spreadsheetml/2009/9/main" objectType="Spin" dx="16" fmlaLink="$B$1" max="2999" min="1900" page="10" val="1900"/>
</file>

<file path=xl/ctrlProps/ctrlProp3.xml><?xml version="1.0" encoding="utf-8"?>
<formControlPr xmlns="http://schemas.microsoft.com/office/spreadsheetml/2009/9/main" objectType="Spin" dx="16" fmlaLink="$C$1" max="2999" min="1900" page="10" val="2021"/>
</file>

<file path=xl/ctrlProps/ctrlProp4.xml><?xml version="1.0" encoding="utf-8"?>
<formControlPr xmlns="http://schemas.microsoft.com/office/spreadsheetml/2009/9/main" objectType="Spin" dx="16" fmlaLink="$B$1" max="2999" min="1900" page="10" val="2023"/>
</file>

<file path=xl/ctrlProps/ctrlProp5.xml><?xml version="1.0" encoding="utf-8"?>
<formControlPr xmlns="http://schemas.microsoft.com/office/spreadsheetml/2009/9/main" objectType="Spin" dx="16" fmlaLink="$B$1" max="2999" min="1900" page="10" val="2023"/>
</file>

<file path=xl/ctrlProps/ctrlProp6.xml><?xml version="1.0" encoding="utf-8"?>
<formControlPr xmlns="http://schemas.microsoft.com/office/spreadsheetml/2009/9/main" objectType="Spin" dx="16" fmlaLink="$B$1" max="2999" min="1900" page="10" val="2023"/>
</file>

<file path=xl/ctrlProps/ctrlProp7.xml><?xml version="1.0" encoding="utf-8"?>
<formControlPr xmlns="http://schemas.microsoft.com/office/spreadsheetml/2009/9/main" objectType="Spin" dx="16" fmlaLink="$B$1" max="2999" min="1900" page="10" val="2023"/>
</file>

<file path=xl/ctrlProps/ctrlProp8.xml><?xml version="1.0" encoding="utf-8"?>
<formControlPr xmlns="http://schemas.microsoft.com/office/spreadsheetml/2009/9/main" objectType="Spin" dx="16" fmlaLink="$B$1" max="2999" min="1900" page="10" val="2023"/>
</file>

<file path=xl/ctrlProps/ctrlProp9.xml><?xml version="1.0" encoding="utf-8"?>
<formControlPr xmlns="http://schemas.microsoft.com/office/spreadsheetml/2009/9/main" objectType="Spin" dx="16" fmlaLink="$B$1" max="2999" min="1900" page="10" val="2023"/>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6.png"/><Relationship Id="rId4" Type="http://schemas.openxmlformats.org/officeDocument/2006/relationships/image" Target="cid:image013974.jpg@F2A2F562.E01E91F0"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cid:image013974.jpg@F2A2F562.E01E91F0" TargetMode="External"/><Relationship Id="rId1" Type="http://schemas.openxmlformats.org/officeDocument/2006/relationships/image" Target="../media/image5.jpe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0</xdr:row>
          <xdr:rowOff>38100</xdr:rowOff>
        </xdr:from>
        <xdr:to>
          <xdr:col>1</xdr:col>
          <xdr:colOff>266700</xdr:colOff>
          <xdr:row>0</xdr:row>
          <xdr:rowOff>342900</xdr:rowOff>
        </xdr:to>
        <xdr:sp macro="" textlink="">
          <xdr:nvSpPr>
            <xdr:cNvPr id="1033" name="Spinner" descr="Use the spinner button to change calendar year or enter year in cell C1"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38100</xdr:rowOff>
        </xdr:from>
        <xdr:to>
          <xdr:col>1</xdr:col>
          <xdr:colOff>180975</xdr:colOff>
          <xdr:row>2</xdr:row>
          <xdr:rowOff>38100</xdr:rowOff>
        </xdr:to>
        <xdr:sp macro="" textlink="">
          <xdr:nvSpPr>
            <xdr:cNvPr id="3073" name="Spinner" descr="Use the spinner button to change calendar year or enter year in cell C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18</xdr:col>
      <xdr:colOff>904878</xdr:colOff>
      <xdr:row>30</xdr:row>
      <xdr:rowOff>57149</xdr:rowOff>
    </xdr:from>
    <xdr:to>
      <xdr:col>20</xdr:col>
      <xdr:colOff>371475</xdr:colOff>
      <xdr:row>38</xdr:row>
      <xdr:rowOff>142875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6200778" y="6238874"/>
          <a:ext cx="666747" cy="1257301"/>
        </a:xfrm>
        <a:prstGeom prst="rect">
          <a:avLst/>
        </a:prstGeom>
      </xdr:spPr>
    </xdr:pic>
    <xdr:clientData/>
  </xdr:twoCellAnchor>
  <xdr:twoCellAnchor editAs="oneCell">
    <xdr:from>
      <xdr:col>18</xdr:col>
      <xdr:colOff>19049</xdr:colOff>
      <xdr:row>30</xdr:row>
      <xdr:rowOff>57152</xdr:rowOff>
    </xdr:from>
    <xdr:to>
      <xdr:col>20</xdr:col>
      <xdr:colOff>325274</xdr:colOff>
      <xdr:row>38</xdr:row>
      <xdr:rowOff>133351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5314949" y="6238877"/>
          <a:ext cx="668175" cy="1247774"/>
        </a:xfrm>
        <a:prstGeom prst="rect">
          <a:avLst/>
        </a:prstGeom>
      </xdr:spPr>
    </xdr:pic>
    <xdr:clientData/>
  </xdr:twoCellAnchor>
  <xdr:twoCellAnchor>
    <xdr:from>
      <xdr:col>18</xdr:col>
      <xdr:colOff>419100</xdr:colOff>
      <xdr:row>38</xdr:row>
      <xdr:rowOff>104775</xdr:rowOff>
    </xdr:from>
    <xdr:to>
      <xdr:col>18</xdr:col>
      <xdr:colOff>1276350</xdr:colOff>
      <xdr:row>43</xdr:row>
      <xdr:rowOff>76200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5657850" y="6867525"/>
          <a:ext cx="85725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38100</xdr:colOff>
      <xdr:row>44</xdr:row>
      <xdr:rowOff>142875</xdr:rowOff>
    </xdr:from>
    <xdr:to>
      <xdr:col>20</xdr:col>
      <xdr:colOff>1228725</xdr:colOff>
      <xdr:row>51</xdr:row>
      <xdr:rowOff>158175</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5"/>
        <a:stretch>
          <a:fillRect/>
        </a:stretch>
      </xdr:blipFill>
      <xdr:spPr>
        <a:xfrm>
          <a:off x="5334000" y="9124950"/>
          <a:ext cx="1552575" cy="1044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0</xdr:row>
          <xdr:rowOff>38100</xdr:rowOff>
        </xdr:from>
        <xdr:to>
          <xdr:col>1</xdr:col>
          <xdr:colOff>266700</xdr:colOff>
          <xdr:row>0</xdr:row>
          <xdr:rowOff>342900</xdr:rowOff>
        </xdr:to>
        <xdr:sp macro="" textlink="">
          <xdr:nvSpPr>
            <xdr:cNvPr id="3074" name="Spinner" descr="Use the spinner button to change calendar year or enter year in cell C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20</xdr:col>
      <xdr:colOff>990600</xdr:colOff>
      <xdr:row>14</xdr:row>
      <xdr:rowOff>152400</xdr:rowOff>
    </xdr:from>
    <xdr:to>
      <xdr:col>20</xdr:col>
      <xdr:colOff>1828626</xdr:colOff>
      <xdr:row>22</xdr:row>
      <xdr:rowOff>73264</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stretch>
          <a:fillRect/>
        </a:stretch>
      </xdr:blipFill>
      <xdr:spPr>
        <a:xfrm>
          <a:off x="6924675" y="3133725"/>
          <a:ext cx="838026" cy="1292464"/>
        </a:xfrm>
        <a:prstGeom prst="rect">
          <a:avLst/>
        </a:prstGeom>
      </xdr:spPr>
    </xdr:pic>
    <xdr:clientData/>
  </xdr:twoCellAnchor>
  <xdr:twoCellAnchor editAs="oneCell">
    <xdr:from>
      <xdr:col>19</xdr:col>
      <xdr:colOff>209550</xdr:colOff>
      <xdr:row>14</xdr:row>
      <xdr:rowOff>161925</xdr:rowOff>
    </xdr:from>
    <xdr:to>
      <xdr:col>20</xdr:col>
      <xdr:colOff>670245</xdr:colOff>
      <xdr:row>22</xdr:row>
      <xdr:rowOff>34017</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stretch>
          <a:fillRect/>
        </a:stretch>
      </xdr:blipFill>
      <xdr:spPr>
        <a:xfrm>
          <a:off x="5848350" y="3143250"/>
          <a:ext cx="755970" cy="1243692"/>
        </a:xfrm>
        <a:prstGeom prst="rect">
          <a:avLst/>
        </a:prstGeom>
      </xdr:spPr>
    </xdr:pic>
    <xdr:clientData/>
  </xdr:twoCellAnchor>
  <xdr:twoCellAnchor>
    <xdr:from>
      <xdr:col>20</xdr:col>
      <xdr:colOff>628650</xdr:colOff>
      <xdr:row>37</xdr:row>
      <xdr:rowOff>123825</xdr:rowOff>
    </xdr:from>
    <xdr:to>
      <xdr:col>20</xdr:col>
      <xdr:colOff>1485900</xdr:colOff>
      <xdr:row>42</xdr:row>
      <xdr:rowOff>76200</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562725" y="7705725"/>
          <a:ext cx="85725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628650</xdr:colOff>
      <xdr:row>37</xdr:row>
      <xdr:rowOff>123825</xdr:rowOff>
    </xdr:from>
    <xdr:to>
      <xdr:col>20</xdr:col>
      <xdr:colOff>1485900</xdr:colOff>
      <xdr:row>42</xdr:row>
      <xdr:rowOff>76200</xdr:rowOff>
    </xdr:to>
    <xdr:pic>
      <xdr:nvPicPr>
        <xdr:cNvPr id="14" name="Picture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562725" y="7705725"/>
          <a:ext cx="85725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53343</xdr:colOff>
      <xdr:row>30</xdr:row>
      <xdr:rowOff>30480</xdr:rowOff>
    </xdr:from>
    <xdr:to>
      <xdr:col>18</xdr:col>
      <xdr:colOff>2921</xdr:colOff>
      <xdr:row>35</xdr:row>
      <xdr:rowOff>59115</xdr:rowOff>
    </xdr:to>
    <xdr:pic>
      <xdr:nvPicPr>
        <xdr:cNvPr id="18" name="Picture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3"/>
        <a:stretch>
          <a:fillRect/>
        </a:stretch>
      </xdr:blipFill>
      <xdr:spPr>
        <a:xfrm>
          <a:off x="4587243" y="5945505"/>
          <a:ext cx="1774568" cy="986850"/>
        </a:xfrm>
        <a:prstGeom prst="rect">
          <a:avLst/>
        </a:prstGeom>
      </xdr:spPr>
    </xdr:pic>
    <xdr:clientData/>
  </xdr:twoCellAnchor>
  <xdr:twoCellAnchor editAs="oneCell">
    <xdr:from>
      <xdr:col>16</xdr:col>
      <xdr:colOff>0</xdr:colOff>
      <xdr:row>24</xdr:row>
      <xdr:rowOff>30480</xdr:rowOff>
    </xdr:from>
    <xdr:to>
      <xdr:col>17</xdr:col>
      <xdr:colOff>1717456</xdr:colOff>
      <xdr:row>29</xdr:row>
      <xdr:rowOff>19050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4"/>
        <a:stretch>
          <a:fillRect/>
        </a:stretch>
      </xdr:blipFill>
      <xdr:spPr>
        <a:xfrm>
          <a:off x="4533900" y="4802505"/>
          <a:ext cx="1774606"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38100</xdr:rowOff>
        </xdr:from>
        <xdr:to>
          <xdr:col>1</xdr:col>
          <xdr:colOff>133350</xdr:colOff>
          <xdr:row>7</xdr:row>
          <xdr:rowOff>95250</xdr:rowOff>
        </xdr:to>
        <xdr:sp macro="" textlink="">
          <xdr:nvSpPr>
            <xdr:cNvPr id="20481" name="Spinner" descr="Use the spinner button to change calendar year or enter year in cell C1" hidden="1">
              <a:extLst>
                <a:ext uri="{63B3BB69-23CF-44E3-9099-C40C66FF867C}">
                  <a14:compatExt spid="_x0000_s20481"/>
                </a:ext>
                <a:ext uri="{FF2B5EF4-FFF2-40B4-BE49-F238E27FC236}">
                  <a16:creationId xmlns:a16="http://schemas.microsoft.com/office/drawing/2014/main" id="{00000000-0008-0000-0300-0000015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38100</xdr:rowOff>
        </xdr:from>
        <xdr:to>
          <xdr:col>1</xdr:col>
          <xdr:colOff>133350</xdr:colOff>
          <xdr:row>7</xdr:row>
          <xdr:rowOff>95250</xdr:rowOff>
        </xdr:to>
        <xdr:sp macro="" textlink="">
          <xdr:nvSpPr>
            <xdr:cNvPr id="20482" name="Spinner 2" descr="Use the spinner button to change calendar year or enter year in cell C1" hidden="1">
              <a:extLst>
                <a:ext uri="{63B3BB69-23CF-44E3-9099-C40C66FF867C}">
                  <a14:compatExt spid="_x0000_s20482"/>
                </a:ext>
                <a:ext uri="{FF2B5EF4-FFF2-40B4-BE49-F238E27FC236}">
                  <a16:creationId xmlns:a16="http://schemas.microsoft.com/office/drawing/2014/main" id="{00000000-0008-0000-0300-0000025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17</xdr:col>
      <xdr:colOff>123825</xdr:colOff>
      <xdr:row>28</xdr:row>
      <xdr:rowOff>76921</xdr:rowOff>
    </xdr:from>
    <xdr:to>
      <xdr:col>17</xdr:col>
      <xdr:colOff>1160506</xdr:colOff>
      <xdr:row>34</xdr:row>
      <xdr:rowOff>131444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791075" y="5620471"/>
          <a:ext cx="1050016" cy="1189903"/>
        </a:xfrm>
        <a:prstGeom prst="rect">
          <a:avLst/>
        </a:prstGeom>
      </xdr:spPr>
    </xdr:pic>
    <xdr:clientData/>
  </xdr:twoCellAnchor>
  <xdr:twoCellAnchor editAs="oneCell">
    <xdr:from>
      <xdr:col>17</xdr:col>
      <xdr:colOff>161925</xdr:colOff>
      <xdr:row>22</xdr:row>
      <xdr:rowOff>112680</xdr:rowOff>
    </xdr:from>
    <xdr:to>
      <xdr:col>17</xdr:col>
      <xdr:colOff>1197605</xdr:colOff>
      <xdr:row>28</xdr:row>
      <xdr:rowOff>19049</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4829175" y="4513230"/>
          <a:ext cx="1031870" cy="10588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38100</xdr:rowOff>
        </xdr:from>
        <xdr:to>
          <xdr:col>1</xdr:col>
          <xdr:colOff>142875</xdr:colOff>
          <xdr:row>2</xdr:row>
          <xdr:rowOff>38100</xdr:rowOff>
        </xdr:to>
        <xdr:sp macro="" textlink="">
          <xdr:nvSpPr>
            <xdr:cNvPr id="5122" name="Spinner" descr="Use the spinner button to change calendar year or enter year in cell C1"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38100</xdr:rowOff>
        </xdr:from>
        <xdr:to>
          <xdr:col>1</xdr:col>
          <xdr:colOff>142875</xdr:colOff>
          <xdr:row>2</xdr:row>
          <xdr:rowOff>38100</xdr:rowOff>
        </xdr:to>
        <xdr:sp macro="" textlink="">
          <xdr:nvSpPr>
            <xdr:cNvPr id="5123" name="Spinner 3" descr="Use the spinner button to change calendar year or enter year in cell C1"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17</xdr:col>
      <xdr:colOff>15240</xdr:colOff>
      <xdr:row>28</xdr:row>
      <xdr:rowOff>76200</xdr:rowOff>
    </xdr:from>
    <xdr:to>
      <xdr:col>18</xdr:col>
      <xdr:colOff>20063</xdr:colOff>
      <xdr:row>33</xdr:row>
      <xdr:rowOff>167700</xdr:rowOff>
    </xdr:to>
    <xdr:pic>
      <xdr:nvPicPr>
        <xdr:cNvPr id="30" name="Picture 29">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
        <a:stretch>
          <a:fillRect/>
        </a:stretch>
      </xdr:blipFill>
      <xdr:spPr>
        <a:xfrm>
          <a:off x="4682490" y="5619750"/>
          <a:ext cx="1772663" cy="1047810"/>
        </a:xfrm>
        <a:prstGeom prst="rect">
          <a:avLst/>
        </a:prstGeom>
      </xdr:spPr>
    </xdr:pic>
    <xdr:clientData/>
  </xdr:twoCellAnchor>
  <xdr:twoCellAnchor editAs="oneCell">
    <xdr:from>
      <xdr:col>17</xdr:col>
      <xdr:colOff>15240</xdr:colOff>
      <xdr:row>23</xdr:row>
      <xdr:rowOff>20955</xdr:rowOff>
    </xdr:from>
    <xdr:to>
      <xdr:col>18</xdr:col>
      <xdr:colOff>19050</xdr:colOff>
      <xdr:row>28</xdr:row>
      <xdr:rowOff>20375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stretch>
          <a:fillRect/>
        </a:stretch>
      </xdr:blipFill>
      <xdr:spPr>
        <a:xfrm>
          <a:off x="4682490" y="4612005"/>
          <a:ext cx="1771650" cy="9481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38100</xdr:rowOff>
        </xdr:from>
        <xdr:to>
          <xdr:col>1</xdr:col>
          <xdr:colOff>133350</xdr:colOff>
          <xdr:row>4</xdr:row>
          <xdr:rowOff>76200</xdr:rowOff>
        </xdr:to>
        <xdr:sp macro="" textlink="">
          <xdr:nvSpPr>
            <xdr:cNvPr id="19457" name="Spinner" descr="Use the spinner button to change calendar year or enter year in cell C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38100</xdr:rowOff>
        </xdr:from>
        <xdr:to>
          <xdr:col>1</xdr:col>
          <xdr:colOff>133350</xdr:colOff>
          <xdr:row>4</xdr:row>
          <xdr:rowOff>76200</xdr:rowOff>
        </xdr:to>
        <xdr:sp macro="" textlink="">
          <xdr:nvSpPr>
            <xdr:cNvPr id="19458" name="Spinner 2" descr="Use the spinner button to change calendar year or enter year in cell C1" hidden="1">
              <a:extLst>
                <a:ext uri="{63B3BB69-23CF-44E3-9099-C40C66FF867C}">
                  <a14:compatExt spid="_x0000_s19458"/>
                </a:ext>
                <a:ext uri="{FF2B5EF4-FFF2-40B4-BE49-F238E27FC236}">
                  <a16:creationId xmlns:a16="http://schemas.microsoft.com/office/drawing/2014/main" id="{00000000-0008-0000-0500-0000024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17</xdr:col>
      <xdr:colOff>19051</xdr:colOff>
      <xdr:row>28</xdr:row>
      <xdr:rowOff>76200</xdr:rowOff>
    </xdr:from>
    <xdr:to>
      <xdr:col>17</xdr:col>
      <xdr:colOff>1371601</xdr:colOff>
      <xdr:row>34</xdr:row>
      <xdr:rowOff>57443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686301" y="5619750"/>
          <a:ext cx="1352550" cy="1116623"/>
        </a:xfrm>
        <a:prstGeom prst="rect">
          <a:avLst/>
        </a:prstGeom>
      </xdr:spPr>
    </xdr:pic>
    <xdr:clientData/>
  </xdr:twoCellAnchor>
  <xdr:twoCellAnchor editAs="oneCell">
    <xdr:from>
      <xdr:col>17</xdr:col>
      <xdr:colOff>19050</xdr:colOff>
      <xdr:row>23</xdr:row>
      <xdr:rowOff>17145</xdr:rowOff>
    </xdr:from>
    <xdr:to>
      <xdr:col>17</xdr:col>
      <xdr:colOff>1477442</xdr:colOff>
      <xdr:row>28</xdr:row>
      <xdr:rowOff>152400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4686300" y="4608195"/>
          <a:ext cx="1462202" cy="10877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19050</xdr:colOff>
      <xdr:row>40</xdr:row>
      <xdr:rowOff>28575</xdr:rowOff>
    </xdr:from>
    <xdr:to>
      <xdr:col>18</xdr:col>
      <xdr:colOff>20063</xdr:colOff>
      <xdr:row>45</xdr:row>
      <xdr:rowOff>120075</xdr:rowOff>
    </xdr:to>
    <xdr:pic>
      <xdr:nvPicPr>
        <xdr:cNvPr id="30" name="Picture 29">
          <a:extLst>
            <a:ext uri="{FF2B5EF4-FFF2-40B4-BE49-F238E27FC236}">
              <a16:creationId xmlns:a16="http://schemas.microsoft.com/office/drawing/2014/main" id="{00000000-0008-0000-0600-00001E000000}"/>
            </a:ext>
          </a:extLst>
        </xdr:cNvPr>
        <xdr:cNvPicPr>
          <a:picLocks noChangeAspect="1"/>
        </xdr:cNvPicPr>
      </xdr:nvPicPr>
      <xdr:blipFill>
        <a:blip xmlns:r="http://schemas.openxmlformats.org/officeDocument/2006/relationships" r:embed="rId1"/>
        <a:stretch>
          <a:fillRect/>
        </a:stretch>
      </xdr:blipFill>
      <xdr:spPr>
        <a:xfrm>
          <a:off x="4610100" y="7839075"/>
          <a:ext cx="1772663" cy="1044000"/>
        </a:xfrm>
        <a:prstGeom prst="rect">
          <a:avLst/>
        </a:prstGeom>
      </xdr:spPr>
    </xdr:pic>
    <xdr:clientData/>
  </xdr:twoCellAnchor>
  <xdr:twoCellAnchor editAs="oneCell">
    <xdr:from>
      <xdr:col>16</xdr:col>
      <xdr:colOff>47625</xdr:colOff>
      <xdr:row>35</xdr:row>
      <xdr:rowOff>28575</xdr:rowOff>
    </xdr:from>
    <xdr:to>
      <xdr:col>18</xdr:col>
      <xdr:colOff>9525</xdr:colOff>
      <xdr:row>39</xdr:row>
      <xdr:rowOff>184288</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4581525" y="6886575"/>
          <a:ext cx="1790700" cy="9177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0</xdr:colOff>
      <xdr:row>40</xdr:row>
      <xdr:rowOff>0</xdr:rowOff>
    </xdr:from>
    <xdr:to>
      <xdr:col>18</xdr:col>
      <xdr:colOff>1013</xdr:colOff>
      <xdr:row>45</xdr:row>
      <xdr:rowOff>95310</xdr:rowOff>
    </xdr:to>
    <xdr:pic>
      <xdr:nvPicPr>
        <xdr:cNvPr id="31" name="Picture 30">
          <a:extLst>
            <a:ext uri="{FF2B5EF4-FFF2-40B4-BE49-F238E27FC236}">
              <a16:creationId xmlns:a16="http://schemas.microsoft.com/office/drawing/2014/main" id="{00000000-0008-0000-0700-00001F000000}"/>
            </a:ext>
          </a:extLst>
        </xdr:cNvPr>
        <xdr:cNvPicPr>
          <a:picLocks noChangeAspect="1"/>
        </xdr:cNvPicPr>
      </xdr:nvPicPr>
      <xdr:blipFill>
        <a:blip xmlns:r="http://schemas.openxmlformats.org/officeDocument/2006/relationships" r:embed="rId1"/>
        <a:stretch>
          <a:fillRect/>
        </a:stretch>
      </xdr:blipFill>
      <xdr:spPr>
        <a:xfrm>
          <a:off x="4752975" y="7067550"/>
          <a:ext cx="1814573" cy="1044000"/>
        </a:xfrm>
        <a:prstGeom prst="rect">
          <a:avLst/>
        </a:prstGeom>
      </xdr:spPr>
    </xdr:pic>
    <xdr:clientData/>
  </xdr:twoCellAnchor>
  <xdr:twoCellAnchor editAs="oneCell">
    <xdr:from>
      <xdr:col>17</xdr:col>
      <xdr:colOff>9525</xdr:colOff>
      <xdr:row>35</xdr:row>
      <xdr:rowOff>36195</xdr:rowOff>
    </xdr:from>
    <xdr:to>
      <xdr:col>18</xdr:col>
      <xdr:colOff>15240</xdr:colOff>
      <xdr:row>39</xdr:row>
      <xdr:rowOff>178325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stretch>
          <a:fillRect/>
        </a:stretch>
      </xdr:blipFill>
      <xdr:spPr>
        <a:xfrm>
          <a:off x="4600575" y="6894195"/>
          <a:ext cx="1773555" cy="9060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0</xdr:colOff>
      <xdr:row>40</xdr:row>
      <xdr:rowOff>0</xdr:rowOff>
    </xdr:from>
    <xdr:to>
      <xdr:col>18</xdr:col>
      <xdr:colOff>1013</xdr:colOff>
      <xdr:row>45</xdr:row>
      <xdr:rowOff>91500</xdr:rowOff>
    </xdr:to>
    <xdr:pic>
      <xdr:nvPicPr>
        <xdr:cNvPr id="30" name="Picture 29">
          <a:extLst>
            <a:ext uri="{FF2B5EF4-FFF2-40B4-BE49-F238E27FC236}">
              <a16:creationId xmlns:a16="http://schemas.microsoft.com/office/drawing/2014/main" id="{00000000-0008-0000-0800-00001E000000}"/>
            </a:ext>
          </a:extLst>
        </xdr:cNvPr>
        <xdr:cNvPicPr>
          <a:picLocks noChangeAspect="1"/>
        </xdr:cNvPicPr>
      </xdr:nvPicPr>
      <xdr:blipFill>
        <a:blip xmlns:r="http://schemas.openxmlformats.org/officeDocument/2006/relationships" r:embed="rId1"/>
        <a:stretch>
          <a:fillRect/>
        </a:stretch>
      </xdr:blipFill>
      <xdr:spPr>
        <a:xfrm>
          <a:off x="4752975" y="7134225"/>
          <a:ext cx="1814573" cy="1044000"/>
        </a:xfrm>
        <a:prstGeom prst="rect">
          <a:avLst/>
        </a:prstGeom>
      </xdr:spPr>
    </xdr:pic>
    <xdr:clientData/>
  </xdr:twoCellAnchor>
  <xdr:twoCellAnchor editAs="oneCell">
    <xdr:from>
      <xdr:col>17</xdr:col>
      <xdr:colOff>5716</xdr:colOff>
      <xdr:row>34</xdr:row>
      <xdr:rowOff>180975</xdr:rowOff>
    </xdr:from>
    <xdr:to>
      <xdr:col>17</xdr:col>
      <xdr:colOff>1764031</xdr:colOff>
      <xdr:row>39</xdr:row>
      <xdr:rowOff>168137</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4596766" y="6848475"/>
          <a:ext cx="1756410" cy="93585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46EB45C-792F-4720-AFFA-4773EA34D50B}" name="September" displayName="September" ref="C40:I46" totalsRowShown="0" headerRowDxfId="971" dataDxfId="970">
  <autoFilter ref="C40:I46" xr:uid="{7BD4247D-A8C8-4AE6-828F-1130997D9BB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EE42E89-928C-4C22-A961-7E885A45822D}" name="SUN" dataDxfId="969"/>
    <tableColumn id="2" xr3:uid="{AC077B57-4B5B-44D9-B680-1542FAA47835}" name="Mán" dataDxfId="968"/>
    <tableColumn id="3" xr3:uid="{26C6390A-ED56-4389-921B-E823E3B142FA}" name="Þrið" dataDxfId="967"/>
    <tableColumn id="4" xr3:uid="{6297A621-248D-4715-936B-3C7C8FAC9F73}" name="Miðv" dataDxfId="966"/>
    <tableColumn id="5" xr3:uid="{65439D0F-0987-4361-AACE-888F0AD02F41}" name="Fimmt" dataDxfId="965"/>
    <tableColumn id="6" xr3:uid="{001F5D5B-2CE2-4830-B87A-47310907E17B}" name="Föst" dataDxfId="964"/>
    <tableColumn id="7" xr3:uid="{92559195-CB73-43D5-AD89-B537C8DAFB16}" name="Laug" dataDxfId="963"/>
  </tableColumns>
  <tableStyleInfo showFirstColumn="0" showLastColumn="0" showRowStripes="0" showColumnStripes="0"/>
  <extLst>
    <ext xmlns:x14="http://schemas.microsoft.com/office/spreadsheetml/2009/9/main" uri="{504A1905-F514-4f6f-8877-14C23A59335A}">
      <x14:table altTextSummary="September calendar in this table is auto updated with weekday names and dat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33229B8-1B88-4F1F-8FB4-DD09863B6B21}" name="April" displayName="April" ref="K13:Q19" totalsRowShown="0" headerRowDxfId="890" dataDxfId="889">
  <autoFilter ref="K13:Q19" xr:uid="{023AAA8B-599D-4DD7-9B47-299A3FFC00C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3A3BA78-F866-4F30-BC39-936CFAEA815A}" name="SUN" dataDxfId="888"/>
    <tableColumn id="2" xr3:uid="{0254C3C1-F1BB-40F1-A18F-21E91977EE53}" name="Mán" dataDxfId="887"/>
    <tableColumn id="3" xr3:uid="{C7755A12-A0CC-4F60-93D4-C919836CA309}" name="Þrið" dataDxfId="886"/>
    <tableColumn id="4" xr3:uid="{82522450-2E91-46D3-B3E7-1AAB18C97CE5}" name="Miðv" dataDxfId="885"/>
    <tableColumn id="5" xr3:uid="{DFACDB8E-BE59-41D9-9E8B-38AB9BA5A92B}" name="Fimmt" dataDxfId="884"/>
    <tableColumn id="6" xr3:uid="{64B8503A-65D1-4534-A8A1-DAE95B900A45}" name="Föst" dataDxfId="883"/>
    <tableColumn id="7" xr3:uid="{65CD88A0-3D5F-46A0-8B33-E2CF40A9104A}" name="Laug" dataDxfId="882"/>
  </tableColumns>
  <tableStyleInfo showFirstColumn="0" showLastColumn="0" showRowStripes="0" showColumnStripes="0"/>
  <extLst>
    <ext xmlns:x14="http://schemas.microsoft.com/office/spreadsheetml/2009/9/main" uri="{504A1905-F514-4f6f-8877-14C23A59335A}">
      <x14:table altTextSummary="April calendar in this table is auto updated with weekday names and dates"/>
    </ext>
  </extLst>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6" xr:uid="{80C0FFF5-7CB6-4682-BFE7-87FE987B5A86}" name="November51135389233257317" displayName="November51135389233257317" ref="B44:H50" totalsRowShown="0" headerRowDxfId="80" dataDxfId="79">
  <tableColumns count="7">
    <tableColumn id="1" xr3:uid="{C178F429-0C29-47EB-AC7B-B2DB4F22EB5E}" name="SUN" dataDxfId="78"/>
    <tableColumn id="2" xr3:uid="{A780A9E9-4D77-46CA-B7F4-58B1E384D454}" name="Mán" dataDxfId="77"/>
    <tableColumn id="3" xr3:uid="{B2A8BCDB-C29F-4039-8A27-041A539144C2}" name="Þrið" dataDxfId="76"/>
    <tableColumn id="4" xr3:uid="{8DE6FD90-4520-4B45-B48C-1CE008B38396}" name="Miðv" dataDxfId="75"/>
    <tableColumn id="5" xr3:uid="{8321B5FA-A99A-4D68-BDB5-DE7BFBBD9B70}" name="Fimmt" dataDxfId="74"/>
    <tableColumn id="6" xr3:uid="{B71615FD-3A12-48F9-BE69-D2FAC3792DC8}" name="Föst" dataDxfId="73"/>
    <tableColumn id="7" xr3:uid="{432181EC-DF3A-4A3F-845A-9BF9633A478F}" name="Laug" dataDxfId="72"/>
  </tableColumns>
  <tableStyleInfo showFirstColumn="0" showLastColumn="0" showRowStripes="0" showColumnStripes="0"/>
  <extLst>
    <ext xmlns:x14="http://schemas.microsoft.com/office/spreadsheetml/2009/9/main" uri="{504A1905-F514-4f6f-8877-14C23A59335A}">
      <x14:table altTextSummary="November calendar in this table is auto updated with weekday names and dates"/>
    </ext>
  </extLst>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7" xr:uid="{33F04808-5F70-44A5-A592-CEBC43E5903C}" name="August61145490234258318" displayName="August61145490234258318" ref="I28:O34" totalsRowShown="0" headerRowDxfId="71" dataDxfId="70">
  <tableColumns count="7">
    <tableColumn id="1" xr3:uid="{0BCE4FD7-0745-4BE3-90CA-26CED40ABBBC}" name="SUN" dataDxfId="69"/>
    <tableColumn id="2" xr3:uid="{034E6A23-DCCC-482C-BCCA-BF0A7776A6F9}" name="Mán" dataDxfId="68"/>
    <tableColumn id="3" xr3:uid="{DCE56BD0-F25A-48CE-9E62-C8C140C44810}" name="Þrið" dataDxfId="67"/>
    <tableColumn id="4" xr3:uid="{FDF629F9-C490-448D-887E-ADDF238BA25F}" name="Miðv" dataDxfId="66"/>
    <tableColumn id="5" xr3:uid="{FF02B713-0122-49EF-BDC6-50125667CAA1}" name="Fimmt" dataDxfId="65"/>
    <tableColumn id="6" xr3:uid="{F42C0104-2ABE-4C0E-BFED-55C0772789DB}" name="Föst" dataDxfId="64"/>
    <tableColumn id="7" xr3:uid="{E11C7D55-0C14-45B3-A59A-B2601DF9C242}" name="Laug" dataDxfId="63"/>
  </tableColumns>
  <tableStyleInfo showFirstColumn="0" showLastColumn="0" showRowStripes="0" showColumnStripes="0"/>
  <extLst>
    <ext xmlns:x14="http://schemas.microsoft.com/office/spreadsheetml/2009/9/main" uri="{504A1905-F514-4f6f-8877-14C23A59335A}">
      <x14:table altTextSummary="August calendar in this table is auto updated with weekday names and dates"/>
    </ext>
  </extLst>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8" xr:uid="{CB6B776A-62A6-4D36-A604-3EE95402D37A}" name="July71155591235259319" displayName="July71155591235259319" ref="B28:H34" totalsRowShown="0" headerRowDxfId="62" dataDxfId="61">
  <tableColumns count="7">
    <tableColumn id="1" xr3:uid="{A33DECF5-D7BB-446D-9ABA-C25CCF5AEBBE}" name="SUN" dataDxfId="60"/>
    <tableColumn id="2" xr3:uid="{DD3E9BA4-347D-4BEF-9374-510D0DAF99EA}" name="Mán" dataDxfId="59"/>
    <tableColumn id="3" xr3:uid="{F84EC3CA-71A9-431A-B3A6-270A56F5CFA9}" name="Þrið" dataDxfId="58"/>
    <tableColumn id="4" xr3:uid="{885289A1-E0FD-4F58-A53D-8FC77F6D57FC}" name="Miðv" dataDxfId="57"/>
    <tableColumn id="5" xr3:uid="{D70184BA-6E0D-4B7F-B589-1C540B5C9937}" name="Fimmt" dataDxfId="56"/>
    <tableColumn id="6" xr3:uid="{FDAE7A21-CF7C-41CA-8B4E-3FFC6D4599D5}" name="Föst" dataDxfId="55"/>
    <tableColumn id="7" xr3:uid="{89424DF5-831D-4352-BB52-33D58DF6FCAA}" name="Laug" dataDxfId="54"/>
  </tableColumns>
  <tableStyleInfo showFirstColumn="0" showLastColumn="0" showRowStripes="0" showColumnStripes="0"/>
  <extLst>
    <ext xmlns:x14="http://schemas.microsoft.com/office/spreadsheetml/2009/9/main" uri="{504A1905-F514-4f6f-8877-14C23A59335A}">
      <x14:table altTextSummary="July calendar in this table is auto updated with weekday names and dates"/>
    </ext>
  </extLst>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9" xr:uid="{FACC34B9-7C51-4039-AF37-076838A0665D}" name="June81165692236260320" displayName="June81165692236260320" ref="I20:O26" totalsRowShown="0" headerRowDxfId="53" dataDxfId="52">
  <tableColumns count="7">
    <tableColumn id="1" xr3:uid="{55BD3DBD-AE30-40F6-9199-8B5A932A8CE2}" name="SUN" dataDxfId="51"/>
    <tableColumn id="2" xr3:uid="{137CA4B9-DC9E-441C-88E4-E9692EC87B85}" name="Mán" dataDxfId="50"/>
    <tableColumn id="3" xr3:uid="{39BDF3F2-D0E9-4317-97D6-8BD0A3183966}" name="Þrið" dataDxfId="49"/>
    <tableColumn id="4" xr3:uid="{005A7535-545D-4645-9979-C28A60E7F8F8}" name="Miðv" dataDxfId="48"/>
    <tableColumn id="5" xr3:uid="{EE237C64-EF65-4CB0-B027-BB7095657227}" name="Fimmt" dataDxfId="47"/>
    <tableColumn id="6" xr3:uid="{F060A663-7714-4A32-B605-70C5C7A428C5}" name="Föst" dataDxfId="46"/>
    <tableColumn id="7" xr3:uid="{38290CD5-63AE-48A8-998C-F48A9F0A6D09}" name="Laug" dataDxfId="45"/>
  </tableColumns>
  <tableStyleInfo showFirstColumn="0" showLastColumn="0" showRowStripes="0" showColumnStripes="0"/>
  <extLst>
    <ext xmlns:x14="http://schemas.microsoft.com/office/spreadsheetml/2009/9/main" uri="{504A1905-F514-4f6f-8877-14C23A59335A}">
      <x14:table altTextSummary="June calendar in this table is auto updated with weekday names and dates"/>
    </ext>
  </extLst>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0" xr:uid="{965483AC-4562-4528-A13D-31FF3DFA9F92}" name="May_91175793237261321" displayName="May_91175793237261321" ref="B20:H26" totalsRowShown="0" headerRowDxfId="44" dataDxfId="43">
  <tableColumns count="7">
    <tableColumn id="1" xr3:uid="{BF6781E2-E3F8-446F-96B6-1AE2182F6506}" name="SUN" dataDxfId="42"/>
    <tableColumn id="2" xr3:uid="{8EE894FA-2711-4F4E-A678-888F62CC7702}" name="Mán" dataDxfId="41"/>
    <tableColumn id="3" xr3:uid="{C09221B5-7C6E-41C3-B4F3-547021783858}" name="Þrið" dataDxfId="40"/>
    <tableColumn id="4" xr3:uid="{B7380498-BF70-4735-B2E0-7DE4F07AAC75}" name="Miðv" dataDxfId="39"/>
    <tableColumn id="5" xr3:uid="{FF5B3594-89B8-403D-88CF-5D2A3817A3CB}" name="Fimmt" dataDxfId="38"/>
    <tableColumn id="6" xr3:uid="{FA95F5FF-5BC4-4114-BC9A-2D3E668C52CD}" name="Föst" dataDxfId="37"/>
    <tableColumn id="7" xr3:uid="{CB47BE94-1043-49D6-B115-E212B85D9039}" name="Laug" dataDxfId="36"/>
  </tableColumns>
  <tableStyleInfo showFirstColumn="0" showLastColumn="0" showRowStripes="0" showColumnStripes="0"/>
  <extLst>
    <ext xmlns:x14="http://schemas.microsoft.com/office/spreadsheetml/2009/9/main" uri="{504A1905-F514-4f6f-8877-14C23A59335A}">
      <x14:table altTextSummary="May calendar in this table is auto updated with weekday names and dates"/>
    </ext>
  </extLst>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1" xr:uid="{4C9A980D-19B7-4EC3-A911-C3DD31595110}" name="March221185894238262322" displayName="March221185894238262322" ref="B12:H18" totalsRowShown="0" headerRowDxfId="35" dataDxfId="34">
  <tableColumns count="7">
    <tableColumn id="1" xr3:uid="{9392E7EB-6DD7-41D4-AF5A-7B4970281AF1}" name="SUN" dataDxfId="33"/>
    <tableColumn id="2" xr3:uid="{A304448E-21CC-48AB-AF21-7DABE029697A}" name="Mán" dataDxfId="32"/>
    <tableColumn id="3" xr3:uid="{52D81002-3544-4908-9111-BAA319FF0FB2}" name="Þrið" dataDxfId="31"/>
    <tableColumn id="4" xr3:uid="{388E9635-54A2-497A-A84D-1F818A191F5D}" name="Miðv" dataDxfId="30"/>
    <tableColumn id="5" xr3:uid="{D0DF0516-27D9-4BC6-A906-E42EDB76FD5C}" name="Fimmt" dataDxfId="29"/>
    <tableColumn id="6" xr3:uid="{99CA3BD6-A5A6-433D-9D60-3B568E74D74B}" name="Föst" dataDxfId="28"/>
    <tableColumn id="7" xr3:uid="{3FA6ADAD-CB76-4033-81B9-E5CB32781126}" name="Laug" dataDxfId="27"/>
  </tableColumns>
  <tableStyleInfo showFirstColumn="0" showLastColumn="0" showRowStripes="0" showColumnStripes="0"/>
  <extLst>
    <ext xmlns:x14="http://schemas.microsoft.com/office/spreadsheetml/2009/9/main" uri="{504A1905-F514-4f6f-8877-14C23A59335A}">
      <x14:table altTextSummary="March calendar in this table is auto updated with weekday names and dates"/>
    </ext>
  </extLst>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2" xr:uid="{63A43AC3-F512-4D2B-8F94-C15D360F52E9}" name="April231195995239263323" displayName="April231195995239263323" ref="I12:O18" totalsRowShown="0" headerRowDxfId="26" dataDxfId="25">
  <tableColumns count="7">
    <tableColumn id="1" xr3:uid="{201145A9-0C49-423F-8540-044AD2994B2B}" name="SUN" dataDxfId="24"/>
    <tableColumn id="2" xr3:uid="{4BDECA56-CA5F-47C7-9F1A-7AEAC3F6F728}" name="Mán" dataDxfId="23"/>
    <tableColumn id="3" xr3:uid="{265D180B-7EEB-4C1F-94A8-1165EC464DE6}" name="Þrið" dataDxfId="22"/>
    <tableColumn id="4" xr3:uid="{06C9F185-E026-4C03-804E-48803FCC4965}" name="Miðv" dataDxfId="21"/>
    <tableColumn id="5" xr3:uid="{30CA26DA-9C98-48BB-A653-AAB04E676784}" name="Fimmt" dataDxfId="20"/>
    <tableColumn id="6" xr3:uid="{4A9842B0-BDD9-47E2-AFE3-E63CA4F305A8}" name="Föst" dataDxfId="19"/>
    <tableColumn id="7" xr3:uid="{FA53275F-6C46-40EA-BEF0-3923429B9108}" name="Laug" dataDxfId="18"/>
  </tableColumns>
  <tableStyleInfo showFirstColumn="0" showLastColumn="0" showRowStripes="0" showColumnStripes="0"/>
  <extLst>
    <ext xmlns:x14="http://schemas.microsoft.com/office/spreadsheetml/2009/9/main" uri="{504A1905-F514-4f6f-8877-14C23A59335A}">
      <x14:table altTextSummary="April calendar in this table is auto updated with weekday names and dates"/>
    </ext>
  </extLst>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3" xr:uid="{C8E1162C-99DF-4A95-AFE4-CFDE541C00EF}" name="February241206096240264324" displayName="February241206096240264324" ref="I4:O9" totalsRowShown="0" headerRowDxfId="17" dataDxfId="16">
  <tableColumns count="7">
    <tableColumn id="1" xr3:uid="{53AE9230-3975-4452-8FA8-96EDFF27EEE5}" name="SUN" dataDxfId="15"/>
    <tableColumn id="2" xr3:uid="{E7416C49-B384-4E67-8E2C-62BA240F2E4C}" name="Mán" dataDxfId="14"/>
    <tableColumn id="3" xr3:uid="{27B30C6D-6392-4C65-9B10-3B5815E79111}" name="Þrið" dataDxfId="13"/>
    <tableColumn id="4" xr3:uid="{A21B9971-A327-414B-9500-B6159CF0652A}" name="Miðv" dataDxfId="12"/>
    <tableColumn id="5" xr3:uid="{33A8B193-2215-446C-8FBF-4533EC967B47}" name="Fimmt" dataDxfId="11"/>
    <tableColumn id="6" xr3:uid="{9A2DE79B-654A-4F21-9AED-97FD856E7AA9}" name="Föst" dataDxfId="10"/>
    <tableColumn id="7" xr3:uid="{8E883682-38A8-424B-9F21-356228548D86}" name="Laug" dataDxfId="9"/>
  </tableColumns>
  <tableStyleInfo showFirstColumn="0" showLastColumn="0" showRowStripes="0" showColumnStripes="0"/>
  <extLst>
    <ext xmlns:x14="http://schemas.microsoft.com/office/spreadsheetml/2009/9/main" uri="{504A1905-F514-4f6f-8877-14C23A59335A}">
      <x14:table altTextSummary="February calendar in this table is auto updated with weekday names and dates "/>
    </ext>
  </extLst>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4" xr:uid="{38C07D0C-62C2-4792-B887-196E25ECDF01}" name="January251216197241265325" displayName="January251216197241265325" ref="B4:H10" totalsRowShown="0" headerRowDxfId="8" dataDxfId="7">
  <sortState xmlns:xlrd2="http://schemas.microsoft.com/office/spreadsheetml/2017/richdata2" ref="B5:H9">
    <sortCondition descending="1" ref="B4:B9"/>
  </sortState>
  <tableColumns count="7">
    <tableColumn id="1" xr3:uid="{34F13506-CA07-4055-890F-0C333F5E71A1}" name="SUN" dataDxfId="6"/>
    <tableColumn id="2" xr3:uid="{187D0A40-A6A2-4A2D-A399-86B654376C8B}" name="Mán" dataDxfId="5"/>
    <tableColumn id="3" xr3:uid="{2937B022-5003-4742-BDB3-517C270FE7B2}" name="Þrið" dataDxfId="4"/>
    <tableColumn id="4" xr3:uid="{43D08215-9766-4E16-A600-7EFF432F39B7}" name="Miðv" dataDxfId="3"/>
    <tableColumn id="5" xr3:uid="{471853B1-F58D-467B-A127-91B81D6CEE36}" name="Fimmt" dataDxfId="2"/>
    <tableColumn id="6" xr3:uid="{E4BB2ADE-C3BF-480F-9406-11F5EE996F9B}" name="Föst" dataDxfId="1"/>
    <tableColumn id="7" xr3:uid="{AB82A28B-16CF-4345-BE69-A4CA996456E7}" name="Laug" dataDxfId="0"/>
  </tableColumns>
  <tableStyleInfo showFirstColumn="0" showLastColumn="0" showRowStripes="0" showColumnStripes="0"/>
  <extLst>
    <ext xmlns:x14="http://schemas.microsoft.com/office/spreadsheetml/2009/9/main" uri="{504A1905-F514-4f6f-8877-14C23A59335A}">
      <x14:table altTextSummary="January calendar in this table is auto updated with weekday names and dat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2AE65F-4F5F-4539-A5DC-D2140139BCE6}" name="February" displayName="February" ref="K4:Q10" totalsRowShown="0" headerRowDxfId="881" dataDxfId="880">
  <autoFilter ref="K4:Q10" xr:uid="{610DCB61-C9D8-4072-96BD-2D669E0FAB8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C4C6C16-204E-44D5-B098-C9D229366098}" name="SUN" dataDxfId="879"/>
    <tableColumn id="2" xr3:uid="{C6CD5C6F-CF91-4F35-B84B-AD12AA5267FB}" name="Mán" dataDxfId="878"/>
    <tableColumn id="3" xr3:uid="{9BDA20AF-BB53-48D1-A451-57268ED65452}" name="Þrið" dataDxfId="877"/>
    <tableColumn id="4" xr3:uid="{3404FDF8-ACC1-45AC-8414-A54CCAEE5983}" name="Miðv" dataDxfId="876"/>
    <tableColumn id="5" xr3:uid="{B0CA7D5E-4DA5-48D4-9D32-CCEBB2B7C1D4}" name="Fimmt" dataDxfId="875"/>
    <tableColumn id="6" xr3:uid="{0C197BE0-3C8D-4A05-9555-54A2049E1930}" name="Föst" dataDxfId="874"/>
    <tableColumn id="7" xr3:uid="{9637FE45-D42A-4BDA-BFC9-5691C984419E}" name="Laug" dataDxfId="873"/>
  </tableColumns>
  <tableStyleInfo showFirstColumn="0" showLastColumn="0" showRowStripes="0" showColumnStripes="0"/>
  <extLst>
    <ext xmlns:x14="http://schemas.microsoft.com/office/spreadsheetml/2009/9/main" uri="{504A1905-F514-4f6f-8877-14C23A59335A}">
      <x14:table altTextSummary="February calendar in this table is auto updated with weekday names and dates "/>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8AED6C3-3B40-48D6-848F-ECF430F4B778}" name="January" displayName="January" ref="C4:I10" totalsRowShown="0" headerRowDxfId="872" dataDxfId="871">
  <tableColumns count="7">
    <tableColumn id="1" xr3:uid="{7D08E625-E389-49CD-A4F1-235667DDA1FB}" name="SUN" dataDxfId="870"/>
    <tableColumn id="2" xr3:uid="{75530CFD-B4AD-4D7F-B600-AAB405F13F73}" name="Mán" dataDxfId="869"/>
    <tableColumn id="3" xr3:uid="{FBE5DEA2-935E-4CDB-8F4B-6DA495232F54}" name="Þrið" dataDxfId="868"/>
    <tableColumn id="4" xr3:uid="{C3545009-9649-4B2D-9DF4-38AA968488C7}" name="Miðv" dataDxfId="867"/>
    <tableColumn id="5" xr3:uid="{66242A36-16C2-4785-B8BE-E7522FB57E7F}" name="Fimmt" dataDxfId="866"/>
    <tableColumn id="6" xr3:uid="{0C7FC9B3-E733-414B-918A-07CAC4D1424B}" name="Föst" dataDxfId="865"/>
    <tableColumn id="7" xr3:uid="{A966067F-058A-45AC-B3F6-BDEA651BC587}" name="Laug" dataDxfId="864"/>
  </tableColumns>
  <tableStyleInfo showFirstColumn="0" showLastColumn="0" showRowStripes="0" showColumnStripes="0"/>
  <extLst>
    <ext xmlns:x14="http://schemas.microsoft.com/office/spreadsheetml/2009/9/main" uri="{504A1905-F514-4f6f-8877-14C23A59335A}">
      <x14:table altTextSummary="January calendar in this table is auto updated with weekday names and date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EA4B24C-54B7-4906-9E1C-4D8C3FCB1A5A}" name="September26" displayName="September26" ref="C40:I46" totalsRowShown="0" headerRowDxfId="863" dataDxfId="862">
  <autoFilter ref="C40:I46" xr:uid="{D618BC25-77B0-452E-B42E-C6B8D7CC0E70}"/>
  <tableColumns count="7">
    <tableColumn id="1" xr3:uid="{A165215A-8FA3-4B9C-9476-A56AA904E420}" name="SUN" dataDxfId="861"/>
    <tableColumn id="2" xr3:uid="{D3B1E2AD-F8B2-4CBA-BB88-BA420E8458B2}" name="Mán" dataDxfId="860"/>
    <tableColumn id="3" xr3:uid="{A9CAA79B-F84B-4313-B2C4-F4E5803FE471}" name="Þrið" dataDxfId="859"/>
    <tableColumn id="4" xr3:uid="{415511EB-C200-4316-9780-7188AA5CCB77}" name="Miðv" dataDxfId="858"/>
    <tableColumn id="5" xr3:uid="{12A1662F-09CB-4AEA-9417-78C4071270D3}" name="Fimmt" dataDxfId="857"/>
    <tableColumn id="6" xr3:uid="{76E528F2-1E1C-4FEE-A44B-1A1C457A1405}" name="Föst" dataDxfId="856"/>
    <tableColumn id="7" xr3:uid="{B0F95005-7161-4B3B-97AA-FED9172539CC}" name="Laug" dataDxfId="855"/>
  </tableColumns>
  <tableStyleInfo showFirstColumn="0" showLastColumn="0" showRowStripes="0" showColumnStripes="0"/>
  <extLst>
    <ext xmlns:x14="http://schemas.microsoft.com/office/spreadsheetml/2009/9/main" uri="{504A1905-F514-4f6f-8877-14C23A59335A}">
      <x14:table altTextSummary="September calendar in this table is auto updated with weekday names and date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F25233D-429F-40BF-8163-55C265915A5E}" name="October27" displayName="October27" ref="K40:Q46" totalsRowShown="0" headerRowDxfId="854" dataDxfId="853">
  <autoFilter ref="K40:Q46" xr:uid="{38E73CF9-A6EC-4867-9AC7-057103C9249E}"/>
  <tableColumns count="7">
    <tableColumn id="1" xr3:uid="{4578CAA0-DA71-4F63-AE2F-96EE339C9F31}" name="SUN" dataDxfId="852"/>
    <tableColumn id="2" xr3:uid="{3249AF7E-1E1B-4EA1-857B-FF2652BB03F6}" name="Mán" dataDxfId="851"/>
    <tableColumn id="3" xr3:uid="{27682F59-EC86-46F9-A856-A8C83F8A5E51}" name="Þrið" dataDxfId="850"/>
    <tableColumn id="4" xr3:uid="{846AEAAF-AE4D-4671-9C23-9CC79A14E9B7}" name="Miðv" dataDxfId="849"/>
    <tableColumn id="5" xr3:uid="{28B623EA-E4F6-4226-9A71-B3178275247B}" name="Fimmt" dataDxfId="848"/>
    <tableColumn id="6" xr3:uid="{137737B9-304B-4006-92BA-F42E84FDF9A2}" name="Föst" dataDxfId="847"/>
    <tableColumn id="7" xr3:uid="{22239681-E496-41E7-B3DB-FC4FB40E8F03}" name="Laug" dataDxfId="846"/>
  </tableColumns>
  <tableStyleInfo showFirstColumn="0" showLastColumn="0" showRowStripes="0" showColumnStripes="0"/>
  <extLst>
    <ext xmlns:x14="http://schemas.microsoft.com/office/spreadsheetml/2009/9/main" uri="{504A1905-F514-4f6f-8877-14C23A59335A}">
      <x14:table altTextSummary="October calendar in this table is auto updated with weekday names and date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34FA1BE-A21C-48B6-892C-EB0FC21B9AEC}" name="December28" displayName="December28" ref="K49:Q55" totalsRowShown="0" headerRowDxfId="845" dataDxfId="844">
  <autoFilter ref="K49:Q55" xr:uid="{4691226B-1630-42B7-94B3-60EBB4D870A4}"/>
  <tableColumns count="7">
    <tableColumn id="1" xr3:uid="{960D5393-8587-4E86-85AA-19AB959AC3BD}" name="SUN" dataDxfId="843"/>
    <tableColumn id="2" xr3:uid="{99B1CDA1-5C4F-460A-99C6-D58B4A837BFE}" name="Mán" dataDxfId="842"/>
    <tableColumn id="3" xr3:uid="{0461CB1F-A3D6-42C3-8E5C-6D72A8911633}" name="Þrið" dataDxfId="841"/>
    <tableColumn id="4" xr3:uid="{ABC51C54-6BEB-4B3D-A09E-D903C69ECFA7}" name="Miðv" dataDxfId="840"/>
    <tableColumn id="5" xr3:uid="{8D2E1D60-5094-4671-A17B-AC392AE23909}" name="Fimmt" dataDxfId="839"/>
    <tableColumn id="6" xr3:uid="{BB55BDB5-3AD0-45ED-8BFA-EC633568CEE2}" name="Föst" dataDxfId="838"/>
    <tableColumn id="7" xr3:uid="{AFB1D96D-ADBE-4547-B6CA-B97C3E5AE071}" name="Laug" dataDxfId="837"/>
  </tableColumns>
  <tableStyleInfo showFirstColumn="0" showLastColumn="0" showRowStripes="0" showColumnStripes="0"/>
  <extLst>
    <ext xmlns:x14="http://schemas.microsoft.com/office/spreadsheetml/2009/9/main" uri="{504A1905-F514-4f6f-8877-14C23A59335A}">
      <x14:table altTextSummary="December calendar in this table is auto updated with weekday names and date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90373B8-E25C-4870-959D-9235DAA4B7F6}" name="November29" displayName="November29" ref="C49:I55" totalsRowShown="0" headerRowDxfId="836" dataDxfId="835">
  <autoFilter ref="C49:I55" xr:uid="{01502FB3-90F4-4684-A7C0-54EBAC2D5998}"/>
  <tableColumns count="7">
    <tableColumn id="1" xr3:uid="{3D0B9906-501B-47CE-B2DF-B57BAC254C6D}" name="SUN" dataDxfId="834"/>
    <tableColumn id="2" xr3:uid="{D0A1F4BC-02FF-4475-A826-8E8AAF43DE58}" name="Mán" dataDxfId="833"/>
    <tableColumn id="3" xr3:uid="{3E3B9292-978E-48B2-8DFE-67EE4E09E8FC}" name="Þrið" dataDxfId="832"/>
    <tableColumn id="4" xr3:uid="{24B8B911-9AC4-4D3B-AE0E-E26FEAC47A4D}" name="Miðv" dataDxfId="831"/>
    <tableColumn id="5" xr3:uid="{7AAF112C-E295-4DE5-AE9A-00117695D4F1}" name="Fimmt" dataDxfId="830"/>
    <tableColumn id="6" xr3:uid="{AE17EC0C-C4D2-4F17-B11F-27A805A78212}" name="Föst" dataDxfId="829"/>
    <tableColumn id="7" xr3:uid="{CE677E73-FB8B-4448-B92C-11753021422A}" name="Laug" dataDxfId="828"/>
  </tableColumns>
  <tableStyleInfo showFirstColumn="0" showLastColumn="0" showRowStripes="0" showColumnStripes="0"/>
  <extLst>
    <ext xmlns:x14="http://schemas.microsoft.com/office/spreadsheetml/2009/9/main" uri="{504A1905-F514-4f6f-8877-14C23A59335A}">
      <x14:table altTextSummary="November calendar in this table is auto updated with weekday names and date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15CFB3E-2243-4BE2-955D-F783753F69D0}" name="August30" displayName="August30" ref="K31:Q37" totalsRowShown="0" headerRowDxfId="827" dataDxfId="826">
  <autoFilter ref="K31:Q37" xr:uid="{4B22544A-E763-4935-8B1B-0B509ED53740}"/>
  <tableColumns count="7">
    <tableColumn id="1" xr3:uid="{C90D6FBF-44DE-4CEB-A167-CD774A43267F}" name="SUN" dataDxfId="825"/>
    <tableColumn id="2" xr3:uid="{BDC3E5EC-DBB9-4F7B-9983-49C9D09E51DC}" name="Mán" dataDxfId="824"/>
    <tableColumn id="3" xr3:uid="{88126D15-CACB-4D95-930D-C881C2E962A9}" name="Þrið" dataDxfId="823"/>
    <tableColumn id="4" xr3:uid="{E4C72A91-6CC3-4E30-B39B-25DB686037A4}" name="Miðv" dataDxfId="822"/>
    <tableColumn id="5" xr3:uid="{4E14500F-EBAA-404A-ADFA-E908586C50A5}" name="Fimmt" dataDxfId="821"/>
    <tableColumn id="6" xr3:uid="{76B45BCE-35B0-44D2-810C-FC9B65C46474}" name="Föst" dataDxfId="820"/>
    <tableColumn id="7" xr3:uid="{0B91000A-D1F2-445A-957C-BDB47D23EB0F}" name="Laug" dataDxfId="819"/>
  </tableColumns>
  <tableStyleInfo showFirstColumn="0" showLastColumn="0" showRowStripes="0" showColumnStripes="0"/>
  <extLst>
    <ext xmlns:x14="http://schemas.microsoft.com/office/spreadsheetml/2009/9/main" uri="{504A1905-F514-4f6f-8877-14C23A59335A}">
      <x14:table altTextSummary="August calendar in this table is auto updated with weekday names and date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5D7F07D3-4451-4E5E-BEFA-495CE7CCF1FA}" name="July31" displayName="July31" ref="C31:I37" totalsRowShown="0" headerRowDxfId="818" dataDxfId="817">
  <autoFilter ref="C31:I37" xr:uid="{9C042297-69FE-4192-9BC6-79F87D266E02}"/>
  <tableColumns count="7">
    <tableColumn id="1" xr3:uid="{992B37FD-63BD-489E-B88D-EE1E4758B8D2}" name="SUN" dataDxfId="816"/>
    <tableColumn id="2" xr3:uid="{8C11EFFF-6749-42C0-AE7B-973253E4C73B}" name="Mán" dataDxfId="815"/>
    <tableColumn id="3" xr3:uid="{43BF5364-0FB7-4249-A02E-ADA71A953F84}" name="Þrið" dataDxfId="814"/>
    <tableColumn id="4" xr3:uid="{D7FFC087-879B-4652-B5F7-A940E28893F7}" name="Miðv" dataDxfId="813"/>
    <tableColumn id="5" xr3:uid="{4C7932AE-BB06-4E56-88CA-3D769773DD96}" name="Fimmt" dataDxfId="812"/>
    <tableColumn id="6" xr3:uid="{7B3C6B3A-BBB0-4560-8F96-97827F22D7C0}" name="Föst" dataDxfId="811"/>
    <tableColumn id="7" xr3:uid="{10DE1CFC-67AF-4DF9-873D-CF99E22270EB}" name="Laug" dataDxfId="810"/>
  </tableColumns>
  <tableStyleInfo showFirstColumn="0" showLastColumn="0" showRowStripes="0" showColumnStripes="0"/>
  <extLst>
    <ext xmlns:x14="http://schemas.microsoft.com/office/spreadsheetml/2009/9/main" uri="{504A1905-F514-4f6f-8877-14C23A59335A}">
      <x14:table altTextSummary="July calendar in this table is auto updated with weekday names and dates"/>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42E96B3-46B0-4E31-8844-8791B95822D1}" name="June32" displayName="June32" ref="K22:Q28" totalsRowShown="0" headerRowDxfId="809" dataDxfId="808">
  <autoFilter ref="K22:Q28" xr:uid="{C2FFD969-25CD-4E6E-96BA-4E2C7EAE056B}"/>
  <tableColumns count="7">
    <tableColumn id="1" xr3:uid="{CDB55257-58CA-4D31-B653-47A3F49743CD}" name="SUN" dataDxfId="807"/>
    <tableColumn id="2" xr3:uid="{85AF5741-7D05-45D1-8E4A-06AD77D04587}" name="Mán" dataDxfId="806"/>
    <tableColumn id="3" xr3:uid="{510C1E74-F6E0-4345-BD4D-B7B9222D25EE}" name="Þrið" dataDxfId="805"/>
    <tableColumn id="4" xr3:uid="{D4E7A895-9F49-43CD-8AF9-991D35D1E798}" name="Miðv" dataDxfId="804"/>
    <tableColumn id="5" xr3:uid="{9AE4BC0F-07CA-481B-8516-BD7B7648457A}" name="Fimmt" dataDxfId="803"/>
    <tableColumn id="6" xr3:uid="{ED6FB577-6EF2-47E1-A69F-BE8D9391779B}" name="Föst" dataDxfId="802"/>
    <tableColumn id="7" xr3:uid="{E791D0E1-FCF8-46F1-8274-07CFE62B7B52}" name="Laug" dataDxfId="801"/>
  </tableColumns>
  <tableStyleInfo showFirstColumn="0" showLastColumn="0" showRowStripes="0" showColumnStripes="0"/>
  <extLst>
    <ext xmlns:x14="http://schemas.microsoft.com/office/spreadsheetml/2009/9/main" uri="{504A1905-F514-4f6f-8877-14C23A59335A}">
      <x14:table altTextSummary="June calendar in this table is auto updated with weekday names and dat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780AF45-5D0B-4D82-A104-EC33AB3AAABC}" name="October" displayName="October" ref="K40:Q46" totalsRowShown="0" headerRowDxfId="962" dataDxfId="961">
  <autoFilter ref="K40:Q46" xr:uid="{F5C87179-9167-449C-9551-AE5292621AB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E83FF77-4BE3-4402-B310-F79BA1795D6B}" name="SUN" dataDxfId="960"/>
    <tableColumn id="2" xr3:uid="{BC214BD9-B1AA-437E-9F2A-96512D1FC1EF}" name="Mán" dataDxfId="959"/>
    <tableColumn id="3" xr3:uid="{DEF1622E-55E3-4D12-BCF7-2C2AD5CA979E}" name="Þrið" dataDxfId="958"/>
    <tableColumn id="4" xr3:uid="{F867F210-9EED-4C0D-8B37-DA1447D6A197}" name="Miðv" dataDxfId="957"/>
    <tableColumn id="5" xr3:uid="{CE9078E8-C980-4A0A-A8D3-2FD8424176E3}" name="Fimmt" dataDxfId="956"/>
    <tableColumn id="6" xr3:uid="{515CFAB1-C4A6-417A-9486-443828202D84}" name="Föst" dataDxfId="955"/>
    <tableColumn id="7" xr3:uid="{4B8E7248-85D1-4C1F-B418-3B6A982A7CFB}" name="Laug" dataDxfId="954"/>
  </tableColumns>
  <tableStyleInfo showFirstColumn="0" showLastColumn="0" showRowStripes="0" showColumnStripes="0"/>
  <extLst>
    <ext xmlns:x14="http://schemas.microsoft.com/office/spreadsheetml/2009/9/main" uri="{504A1905-F514-4f6f-8877-14C23A59335A}">
      <x14:table altTextSummary="October calendar in this table is auto updated with weekday names and dates"/>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E7BDC0D-203D-45F5-9D98-6471345AC0D1}" name="May_33" displayName="May_33" ref="C22:I28" totalsRowShown="0" headerRowDxfId="800" dataDxfId="799">
  <autoFilter ref="C22:I28" xr:uid="{1E5770EA-A850-47CC-930F-BAFEA9F0E5D9}"/>
  <tableColumns count="7">
    <tableColumn id="1" xr3:uid="{817A73B7-AEFD-430C-B94E-B9463FDFDD7E}" name="SUN" dataDxfId="798"/>
    <tableColumn id="2" xr3:uid="{7F770358-42CB-4C48-AE7C-B768CB283DAA}" name="Mán" dataDxfId="797"/>
    <tableColumn id="3" xr3:uid="{CF762F2A-C04C-4111-8954-119308C9A639}" name="Þrið" dataDxfId="796"/>
    <tableColumn id="4" xr3:uid="{E2688E12-B56E-4768-A225-9046264ED163}" name="Miðv" dataDxfId="795"/>
    <tableColumn id="5" xr3:uid="{66DCAD15-284D-4885-A2DB-7E36DD0DAA36}" name="Fimmt" dataDxfId="794"/>
    <tableColumn id="6" xr3:uid="{AA8444E5-B550-4235-B4D5-B36E95E4D2D9}" name="Föst" dataDxfId="793"/>
    <tableColumn id="7" xr3:uid="{4C7D9939-CDD0-4FBC-A5A0-8D9485BD524E}" name="Laug" dataDxfId="792"/>
  </tableColumns>
  <tableStyleInfo showFirstColumn="0" showLastColumn="0" showRowStripes="0" showColumnStripes="0"/>
  <extLst>
    <ext xmlns:x14="http://schemas.microsoft.com/office/spreadsheetml/2009/9/main" uri="{504A1905-F514-4f6f-8877-14C23A59335A}">
      <x14:table altTextSummary="May calendar in this table is auto updated with weekday names and dates"/>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1A20A2ED-7115-41AB-81C3-14F85A2736CB}" name="March34" displayName="March34" ref="C13:I19" totalsRowShown="0" headerRowDxfId="791" dataDxfId="790">
  <autoFilter ref="C13:I19" xr:uid="{4B120205-3DBF-45DC-8641-DCF9E8A044C3}"/>
  <tableColumns count="7">
    <tableColumn id="1" xr3:uid="{C5849758-313F-4DDC-8F8A-67B338EBE457}" name="SUN" dataDxfId="789"/>
    <tableColumn id="2" xr3:uid="{CC6E65F9-881A-4B88-82F2-37DE71CDF51E}" name="Mán" dataDxfId="788"/>
    <tableColumn id="3" xr3:uid="{D81995AD-E1B9-4279-A2A3-02AA5AAC29AF}" name="Þrið" dataDxfId="787"/>
    <tableColumn id="4" xr3:uid="{942AE6F5-7D2D-4AE2-A52C-FE9686BACDB4}" name="Miðv" dataDxfId="786"/>
    <tableColumn id="5" xr3:uid="{8278E0C1-ED95-4273-A4F7-117C613669CD}" name="Fimmt" dataDxfId="785"/>
    <tableColumn id="6" xr3:uid="{102BCDC1-B659-4E91-BFAC-4D33DD3233BA}" name="Föst" dataDxfId="784"/>
    <tableColumn id="7" xr3:uid="{1CE1DC8C-21E4-44A4-8FDD-1C91988A2AC7}" name="Laug" dataDxfId="783"/>
  </tableColumns>
  <tableStyleInfo showFirstColumn="0" showLastColumn="0" showRowStripes="0" showColumnStripes="0"/>
  <extLst>
    <ext xmlns:x14="http://schemas.microsoft.com/office/spreadsheetml/2009/9/main" uri="{504A1905-F514-4f6f-8877-14C23A59335A}">
      <x14:table altTextSummary="March calendar in this table is auto updated with weekday names and dates"/>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B3CF4F17-EA9A-48E9-9717-5651EC480AD7}" name="April35" displayName="April35" ref="K13:Q19" totalsRowShown="0" headerRowDxfId="782" dataDxfId="781">
  <autoFilter ref="K13:Q19" xr:uid="{E525BD9E-C9B8-4B22-AB72-9B47F12203C3}"/>
  <tableColumns count="7">
    <tableColumn id="1" xr3:uid="{7E4B8066-6FAD-434C-9C87-AA28CB494475}" name="SUN" dataDxfId="780"/>
    <tableColumn id="2" xr3:uid="{180596C2-C4B2-47A2-BF61-079DD3D4E1FA}" name="Mán" dataDxfId="779"/>
    <tableColumn id="3" xr3:uid="{3BF7A1AA-DBB5-4065-9B25-DCC6F1CEEAE6}" name="Þrið" dataDxfId="778"/>
    <tableColumn id="4" xr3:uid="{98DC429E-8AFC-4872-AA47-9582BE125777}" name="Miðv" dataDxfId="777"/>
    <tableColumn id="5" xr3:uid="{09B9D475-8E51-4350-83CD-B4D97DA88C90}" name="Fimmt" dataDxfId="776"/>
    <tableColumn id="6" xr3:uid="{605E4B62-7D77-4B7A-AD2D-67D423068CCA}" name="Föst" dataDxfId="775"/>
    <tableColumn id="7" xr3:uid="{3791D1B5-4E50-4B2F-8E8D-3F1D28A5F364}" name="Laug" dataDxfId="774"/>
  </tableColumns>
  <tableStyleInfo showFirstColumn="0" showLastColumn="0" showRowStripes="0" showColumnStripes="0"/>
  <extLst>
    <ext xmlns:x14="http://schemas.microsoft.com/office/spreadsheetml/2009/9/main" uri="{504A1905-F514-4f6f-8877-14C23A59335A}">
      <x14:table altTextSummary="April calendar in this table is auto updated with weekday names and dates"/>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F661F65-33D7-4479-A47F-3174C9FEB49F}" name="February36" displayName="February36" ref="K4:Q10" totalsRowShown="0" headerRowDxfId="773" dataDxfId="772">
  <autoFilter ref="K4:Q10" xr:uid="{02F7D838-DF9B-4C57-A1E3-5A78E46C118A}"/>
  <tableColumns count="7">
    <tableColumn id="1" xr3:uid="{B413D1AC-FF1B-4119-ACB9-20847C5AA374}" name="SUN" dataDxfId="771"/>
    <tableColumn id="2" xr3:uid="{7BA23880-3DD2-48BD-92FE-3DE7149AA48D}" name="Mán" dataDxfId="770"/>
    <tableColumn id="3" xr3:uid="{9FE1CC85-F5B7-4226-9D00-BE87E954127A}" name="Þrið" dataDxfId="769"/>
    <tableColumn id="4" xr3:uid="{B230E51A-AE83-4B26-B95A-373A529C6921}" name="Miðv" dataDxfId="768"/>
    <tableColumn id="5" xr3:uid="{822FAA90-7996-4D7C-B7A3-2CBDB31ADCC9}" name="Fimmt" dataDxfId="767"/>
    <tableColumn id="6" xr3:uid="{1C37BD86-E1D7-4DD4-98DE-C0AE3B8C026E}" name="Föst" dataDxfId="766"/>
    <tableColumn id="7" xr3:uid="{18FFF29C-0846-4B81-9B5E-1D00CB8E21BA}" name="Laug" dataDxfId="765"/>
  </tableColumns>
  <tableStyleInfo showFirstColumn="0" showLastColumn="0" showRowStripes="0" showColumnStripes="0"/>
  <extLst>
    <ext xmlns:x14="http://schemas.microsoft.com/office/spreadsheetml/2009/9/main" uri="{504A1905-F514-4f6f-8877-14C23A59335A}">
      <x14:table altTextSummary="February calendar in this table is auto updated with weekday names and dates "/>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F4F537EB-4F1F-452C-905A-E3B2D09797AC}" name="January37" displayName="January37" ref="C4:I10" totalsRowShown="0" headerRowDxfId="764" dataDxfId="763">
  <tableColumns count="7">
    <tableColumn id="1" xr3:uid="{9C440A71-0F1B-4C05-920B-70E6E5BD318A}" name="SUN" dataDxfId="762"/>
    <tableColumn id="2" xr3:uid="{96A1E64B-C95F-4279-BFC8-77A1EACB7163}" name="Mán" dataDxfId="761"/>
    <tableColumn id="3" xr3:uid="{C2184601-018E-443C-AED4-59C33FFF863C}" name="Þrið" dataDxfId="760"/>
    <tableColumn id="4" xr3:uid="{14C1848F-2A4C-496C-A748-59CC448B1B41}" name="Miðv" dataDxfId="759"/>
    <tableColumn id="5" xr3:uid="{2E3D1968-5B0F-432B-A242-798F35DE9FA5}" name="Fimmt" dataDxfId="758"/>
    <tableColumn id="6" xr3:uid="{2BF4A77D-3607-41C9-85C1-3EAD9F197575}" name="Föst" dataDxfId="757"/>
    <tableColumn id="7" xr3:uid="{842D9B4C-6D6F-4624-9A84-C2CE27AF524A}" name="Laug" dataDxfId="756"/>
  </tableColumns>
  <tableStyleInfo showFirstColumn="0" showLastColumn="0" showRowStripes="0" showColumnStripes="0"/>
  <extLst>
    <ext xmlns:x14="http://schemas.microsoft.com/office/spreadsheetml/2009/9/main" uri="{504A1905-F514-4f6f-8877-14C23A59335A}">
      <x14:table altTextSummary="January calendar in this table is auto updated with weekday names and dates"/>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E5DA5C62-EA96-4DAF-ABC9-F49E000F7B32}" name="September211050" displayName="September211050" ref="B35:H41" totalsRowShown="0" headerRowDxfId="755" dataDxfId="754">
  <tableColumns count="7">
    <tableColumn id="1" xr3:uid="{8823A485-9E70-455E-811E-CD93B95F00CC}" name="SUN" dataDxfId="753"/>
    <tableColumn id="2" xr3:uid="{46655F03-48FA-4A92-B59D-444866C73395}" name="Mán" dataDxfId="752"/>
    <tableColumn id="3" xr3:uid="{09878CDA-810E-4DC6-AA3A-4400EB35D23B}" name="Þrið" dataDxfId="751"/>
    <tableColumn id="4" xr3:uid="{66AC1A70-81B3-4718-9187-E2B063B9F1AD}" name="Miðv" dataDxfId="750"/>
    <tableColumn id="5" xr3:uid="{B6C2F2B3-22E2-4B1C-AB3C-E2AE8BD6CD8E}" name="Fimmt" dataDxfId="749"/>
    <tableColumn id="6" xr3:uid="{5BB71A99-4B92-46A7-9DBA-FA23ACE7AD1D}" name="Föst" dataDxfId="748"/>
    <tableColumn id="7" xr3:uid="{508833F3-F256-4A84-9508-F517FEB8AE40}" name="Laug" dataDxfId="747"/>
  </tableColumns>
  <tableStyleInfo showFirstColumn="0" showLastColumn="0" showRowStripes="0" showColumnStripes="0"/>
  <extLst>
    <ext xmlns:x14="http://schemas.microsoft.com/office/spreadsheetml/2009/9/main" uri="{504A1905-F514-4f6f-8877-14C23A59335A}">
      <x14:table altTextSummary="September calendar in this table is auto updated with weekday names and dates"/>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C8ED2562-36E0-4A12-9813-FFE6A8715026}" name="October311151" displayName="October311151" ref="I35:O41" totalsRowShown="0" headerRowDxfId="746" dataDxfId="745">
  <tableColumns count="7">
    <tableColumn id="1" xr3:uid="{87225FD1-40C9-4A59-8DE5-5593C62CB98C}" name="SUN" dataDxfId="744"/>
    <tableColumn id="2" xr3:uid="{16F99C61-34D1-4029-8B0E-AF46D53CE88A}" name="Mán" dataDxfId="743"/>
    <tableColumn id="3" xr3:uid="{28BA9166-E3AE-48AE-9A7B-D3D71B45CA59}" name="Þrið" dataDxfId="742"/>
    <tableColumn id="4" xr3:uid="{5EFC82EE-5BB3-4A19-8D2F-B7F6EB8CAB7F}" name="Miðv" dataDxfId="741"/>
    <tableColumn id="5" xr3:uid="{6CECB999-58D8-4D9F-8B51-67C6CAD9F304}" name="Fimmt" dataDxfId="740"/>
    <tableColumn id="6" xr3:uid="{9EAB60BD-4AEE-4755-8BDE-567BA3D316F6}" name="Föst" dataDxfId="739"/>
    <tableColumn id="7" xr3:uid="{1F26FEB5-A0FC-4FC3-84FF-CD1830976507}" name="Laug" dataDxfId="738"/>
  </tableColumns>
  <tableStyleInfo showFirstColumn="0" showLastColumn="0" showRowStripes="0" showColumnStripes="0"/>
  <extLst>
    <ext xmlns:x14="http://schemas.microsoft.com/office/spreadsheetml/2009/9/main" uri="{504A1905-F514-4f6f-8877-14C23A59335A}">
      <x14:table altTextSummary="October calendar in this table is auto updated with weekday names and dates"/>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50CB4B04-DF4A-4981-BD30-1E1DC5A7A2A2}" name="December411252" displayName="December411252" ref="I43:O49" totalsRowShown="0" headerRowDxfId="737" dataDxfId="736">
  <tableColumns count="7">
    <tableColumn id="1" xr3:uid="{209AEFFB-C436-42C1-81EE-4D739B5C79CD}" name="SUN" dataDxfId="735"/>
    <tableColumn id="2" xr3:uid="{1F68D472-B4CD-4B0C-BFA1-5125ECA6A608}" name="Mán" dataDxfId="734"/>
    <tableColumn id="3" xr3:uid="{69C1486B-BE77-4B4F-88B2-F1D1A970F19E}" name="Þrið" dataDxfId="733"/>
    <tableColumn id="4" xr3:uid="{D02DFEAB-0D58-4BFB-B0CB-53C3002D0300}" name="Miðv" dataDxfId="732"/>
    <tableColumn id="5" xr3:uid="{03E24270-2ACE-45FB-B9EA-21A308D61686}" name="Fimmt" dataDxfId="731"/>
    <tableColumn id="6" xr3:uid="{562759F3-727A-47DC-9D59-D7064ED96729}" name="Föst" dataDxfId="730"/>
    <tableColumn id="7" xr3:uid="{B11512AE-7F89-4CF5-95EA-38012BA7B549}" name="Laug" dataDxfId="729"/>
  </tableColumns>
  <tableStyleInfo showFirstColumn="0" showLastColumn="0" showRowStripes="0" showColumnStripes="0"/>
  <extLst>
    <ext xmlns:x14="http://schemas.microsoft.com/office/spreadsheetml/2009/9/main" uri="{504A1905-F514-4f6f-8877-14C23A59335A}">
      <x14:table altTextSummary="December calendar in this table is auto updated with weekday names and dates"/>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40F17982-A169-43C2-AB1F-37C57E600BD6}" name="November511353" displayName="November511353" ref="B43:H49" totalsRowShown="0" headerRowDxfId="728" dataDxfId="727">
  <tableColumns count="7">
    <tableColumn id="1" xr3:uid="{7A034598-EC34-4FFE-BAF3-721F9ED2FE01}" name="SUN" dataDxfId="726"/>
    <tableColumn id="2" xr3:uid="{18BC6728-BC92-4B81-A4DD-974E4AC9BD76}" name="Mán" dataDxfId="725"/>
    <tableColumn id="3" xr3:uid="{00F88F21-B71F-4F5D-8C55-E1F506744BF6}" name="Þrið" dataDxfId="724"/>
    <tableColumn id="4" xr3:uid="{D16E0074-D4FC-4FA9-8517-9BA1D3EB6B4F}" name="Miðv" dataDxfId="723"/>
    <tableColumn id="5" xr3:uid="{49150796-A65D-4426-9FE4-C313EBF85A2A}" name="Fimmt" dataDxfId="722"/>
    <tableColumn id="6" xr3:uid="{367559BC-48FA-414E-91A0-008EB14153E7}" name="Föst" dataDxfId="721"/>
    <tableColumn id="7" xr3:uid="{BD8153CC-D471-4AF6-BE2B-90A890FFEF5A}" name="Laug" dataDxfId="720"/>
  </tableColumns>
  <tableStyleInfo showFirstColumn="0" showLastColumn="0" showRowStripes="0" showColumnStripes="0"/>
  <extLst>
    <ext xmlns:x14="http://schemas.microsoft.com/office/spreadsheetml/2009/9/main" uri="{504A1905-F514-4f6f-8877-14C23A59335A}">
      <x14:table altTextSummary="November calendar in this table is auto updated with weekday names and dates"/>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25ECA6F8-9D67-4DB6-86CD-4D232F92D281}" name="August611454" displayName="August611454" ref="I27:O33" totalsRowShown="0" headerRowDxfId="719" dataDxfId="718">
  <tableColumns count="7">
    <tableColumn id="1" xr3:uid="{C19CBFE4-66A9-4AF6-90F4-0D4A4DFC9284}" name="SUN" dataDxfId="717"/>
    <tableColumn id="2" xr3:uid="{C97DFC12-A1C7-4239-91AD-1D4F2C78551D}" name="Mán" dataDxfId="716"/>
    <tableColumn id="3" xr3:uid="{3D4BD267-F1AF-4802-A49D-EFD634F84E0D}" name="Þrið" dataDxfId="715"/>
    <tableColumn id="4" xr3:uid="{239EA603-4CEA-483C-A4AC-468D20F5600A}" name="Miðv" dataDxfId="714"/>
    <tableColumn id="5" xr3:uid="{4DF50E71-475E-4AC7-AC04-4370D47567CC}" name="Fimmt" dataDxfId="713"/>
    <tableColumn id="6" xr3:uid="{9E69F57A-24B4-4DA8-B3DE-85048EB7A30B}" name="Föst" dataDxfId="712"/>
    <tableColumn id="7" xr3:uid="{A352C8FE-0097-455C-B8EA-64A7AFC89B39}" name="Laug" dataDxfId="711"/>
  </tableColumns>
  <tableStyleInfo showFirstColumn="0" showLastColumn="0" showRowStripes="0" showColumnStripes="0"/>
  <extLst>
    <ext xmlns:x14="http://schemas.microsoft.com/office/spreadsheetml/2009/9/main" uri="{504A1905-F514-4f6f-8877-14C23A59335A}">
      <x14:table altTextSummary="August calendar in this table is auto updated with weekday names and dat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0A8A860-1B1C-477C-8F5B-037CA6D60998}" name="December" displayName="December" ref="K49:Q55" totalsRowShown="0" headerRowDxfId="953" dataDxfId="952">
  <autoFilter ref="K49:Q55" xr:uid="{AE48E127-E30D-4A27-8551-E2A886E83CB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7048C4D-C2DF-46BD-A5C9-B2C096C9FB62}" name="SUN" dataDxfId="951"/>
    <tableColumn id="2" xr3:uid="{0B2EF454-81AB-4D52-AA3C-B690EE44D185}" name="Mán" dataDxfId="950"/>
    <tableColumn id="3" xr3:uid="{330729B5-C644-4537-822D-A57AA2A6AFCB}" name="Þrið" dataDxfId="949"/>
    <tableColumn id="4" xr3:uid="{B075B448-2CB0-4CF8-8793-E5F852FB6BF4}" name="Miðv" dataDxfId="948"/>
    <tableColumn id="5" xr3:uid="{3DD95F2E-3155-449D-8E77-13FA75DB345D}" name="Fimmt" dataDxfId="947"/>
    <tableColumn id="6" xr3:uid="{14159A6B-D249-4320-B25E-77E7CE8A7B70}" name="Föst" dataDxfId="946"/>
    <tableColumn id="7" xr3:uid="{120B0F7F-66B4-43D6-A5A0-273402CB3A21}" name="Laug" dataDxfId="945"/>
  </tableColumns>
  <tableStyleInfo showFirstColumn="0" showLastColumn="0" showRowStripes="0" showColumnStripes="0"/>
  <extLst>
    <ext xmlns:x14="http://schemas.microsoft.com/office/spreadsheetml/2009/9/main" uri="{504A1905-F514-4f6f-8877-14C23A59335A}">
      <x14:table altTextSummary="December calendar in this table is auto updated with weekday names and dates"/>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F64B4694-4E7B-4852-96E4-F2C41CA6E816}" name="July711555" displayName="July711555" ref="B27:H33" totalsRowShown="0" headerRowDxfId="710" dataDxfId="709">
  <tableColumns count="7">
    <tableColumn id="1" xr3:uid="{565D4E8A-4E4C-4B03-84C1-AE023B373247}" name="SUN" dataDxfId="708"/>
    <tableColumn id="2" xr3:uid="{512A5239-F620-4A3F-ACBB-FFA662D6E5C3}" name="Mán" dataDxfId="707"/>
    <tableColumn id="3" xr3:uid="{A29905CC-BC4A-4ED7-9FA6-4397305B8856}" name="Þrið" dataDxfId="706"/>
    <tableColumn id="4" xr3:uid="{BA252D4F-7B64-49A0-846A-FF6CC6AE002D}" name="Miðv" dataDxfId="705"/>
    <tableColumn id="5" xr3:uid="{5DAD6FAA-2AD4-4973-9D33-EADEAD27632B}" name="Fimmt" dataDxfId="704"/>
    <tableColumn id="6" xr3:uid="{3036FEAD-664D-45A8-AA26-5FA1AE48E3DF}" name="Föst" dataDxfId="703"/>
    <tableColumn id="7" xr3:uid="{85E63BF2-34C4-4919-849F-28E1CDF12158}" name="Laug" dataDxfId="702"/>
  </tableColumns>
  <tableStyleInfo showFirstColumn="0" showLastColumn="0" showRowStripes="0" showColumnStripes="0"/>
  <extLst>
    <ext xmlns:x14="http://schemas.microsoft.com/office/spreadsheetml/2009/9/main" uri="{504A1905-F514-4f6f-8877-14C23A59335A}">
      <x14:table altTextSummary="July calendar in this table is auto updated with weekday names and dates"/>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63FDF563-DF33-4B9A-83D0-081C05EF6CFD}" name="June811656" displayName="June811656" ref="I19:O25" totalsRowShown="0" headerRowDxfId="701" dataDxfId="700">
  <tableColumns count="7">
    <tableColumn id="1" xr3:uid="{60CD0DAA-BEC6-41AF-A7DB-02BC3CCE4512}" name="SUN" dataDxfId="699"/>
    <tableColumn id="2" xr3:uid="{24D726CD-CA27-4EE2-9500-EA7B5C33B2AD}" name="Mán" dataDxfId="698"/>
    <tableColumn id="3" xr3:uid="{91F43E61-0B3C-4776-BA06-A53B33974D06}" name="Þrið" dataDxfId="697"/>
    <tableColumn id="4" xr3:uid="{79482447-4D22-4547-A8EA-1EAAE7E2DA3B}" name="Miðv" dataDxfId="696"/>
    <tableColumn id="5" xr3:uid="{47976DF7-A07A-47D9-A3D1-777E2B2297D4}" name="Fimmt" dataDxfId="695"/>
    <tableColumn id="6" xr3:uid="{0C252FDD-4FBD-4874-A20C-3408E702BADF}" name="Föst" dataDxfId="694"/>
    <tableColumn id="7" xr3:uid="{C524A7F6-4839-476B-953B-5E82BF2C0533}" name="Laug" dataDxfId="693"/>
  </tableColumns>
  <tableStyleInfo showFirstColumn="0" showLastColumn="0" showRowStripes="0" showColumnStripes="0"/>
  <extLst>
    <ext xmlns:x14="http://schemas.microsoft.com/office/spreadsheetml/2009/9/main" uri="{504A1905-F514-4f6f-8877-14C23A59335A}">
      <x14:table altTextSummary="June calendar in this table is auto updated with weekday names and dates"/>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87CE21A6-66B8-4838-BA04-3FE49DB92EB7}" name="May_911757" displayName="May_911757" ref="B19:H25" totalsRowShown="0" headerRowDxfId="692" dataDxfId="691">
  <tableColumns count="7">
    <tableColumn id="1" xr3:uid="{CF4E6B79-1333-40CB-8F3A-CA6B92089483}" name="SUN" dataDxfId="690"/>
    <tableColumn id="2" xr3:uid="{D82BC7DE-E18E-448D-BC7D-12A01FF45334}" name="Mán" dataDxfId="689"/>
    <tableColumn id="3" xr3:uid="{C52D4B79-04A5-4143-A065-276D8F83055D}" name="Þrið" dataDxfId="688"/>
    <tableColumn id="4" xr3:uid="{550F22B7-063F-4848-9D88-4A70AB51DE12}" name="Miðv" dataDxfId="687"/>
    <tableColumn id="5" xr3:uid="{8B8BE86C-B8B5-4B54-9598-204C7DE12BAF}" name="Fimmt" dataDxfId="686"/>
    <tableColumn id="6" xr3:uid="{A81DF58E-D9EC-4324-A452-C5270138B20A}" name="Föst" dataDxfId="685"/>
    <tableColumn id="7" xr3:uid="{B4008999-3CCC-4249-A4D3-5EEBB25F53D6}" name="Laug" dataDxfId="684"/>
  </tableColumns>
  <tableStyleInfo showFirstColumn="0" showLastColumn="0" showRowStripes="0" showColumnStripes="0"/>
  <extLst>
    <ext xmlns:x14="http://schemas.microsoft.com/office/spreadsheetml/2009/9/main" uri="{504A1905-F514-4f6f-8877-14C23A59335A}">
      <x14:table altTextSummary="May calendar in this table is auto updated with weekday names and dates"/>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C7B2C1C7-12C8-4022-9321-7B9FC261D782}" name="March2211858" displayName="March2211858" ref="B11:H17" totalsRowShown="0" headerRowDxfId="683" dataDxfId="682">
  <tableColumns count="7">
    <tableColumn id="1" xr3:uid="{AD3817A9-0827-41CC-9FAE-2517AE49F54D}" name="SUN" dataDxfId="681"/>
    <tableColumn id="2" xr3:uid="{EE872B2D-B408-4E24-B679-3F2C4A0AE8F7}" name="Mán" dataDxfId="680"/>
    <tableColumn id="3" xr3:uid="{D7F0240A-1E5B-4E86-B53A-20D30D34C940}" name="Þrið" dataDxfId="679"/>
    <tableColumn id="4" xr3:uid="{2CD1C5FB-49A4-4680-9FC7-2501E38E3386}" name="Miðv" dataDxfId="678"/>
    <tableColumn id="5" xr3:uid="{D497C249-F870-4F32-8D16-A51EC5041CBD}" name="Fimmt" dataDxfId="677"/>
    <tableColumn id="6" xr3:uid="{7375D614-B498-4570-85C0-6F0DECD3554D}" name="Föst" dataDxfId="676"/>
    <tableColumn id="7" xr3:uid="{6E4EADD5-45B1-4189-A4FC-EB8622F5991A}" name="Laug" dataDxfId="675"/>
  </tableColumns>
  <tableStyleInfo showFirstColumn="0" showLastColumn="0" showRowStripes="0" showColumnStripes="0"/>
  <extLst>
    <ext xmlns:x14="http://schemas.microsoft.com/office/spreadsheetml/2009/9/main" uri="{504A1905-F514-4f6f-8877-14C23A59335A}">
      <x14:table altTextSummary="March calendar in this table is auto updated with weekday names and dates"/>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982D360F-A301-45C8-A110-F718E7AEDD94}" name="April2311959" displayName="April2311959" ref="I11:O17" totalsRowShown="0" headerRowDxfId="674" dataDxfId="673">
  <tableColumns count="7">
    <tableColumn id="1" xr3:uid="{0BDF7A19-B3D9-4443-B0AD-3C618210B5D9}" name="SUN" dataDxfId="672"/>
    <tableColumn id="2" xr3:uid="{0A8A6792-F200-44DC-8440-3CFDCB872F9B}" name="Mán" dataDxfId="671"/>
    <tableColumn id="3" xr3:uid="{65617275-FF49-4438-984B-670C9835B56A}" name="Þrið" dataDxfId="670"/>
    <tableColumn id="4" xr3:uid="{E36F9D4C-C21C-491A-A875-2D2908547BB5}" name="Miðv" dataDxfId="669"/>
    <tableColumn id="5" xr3:uid="{141F30BF-2453-4304-A98D-28582FA57824}" name="Fimmt" dataDxfId="668"/>
    <tableColumn id="6" xr3:uid="{AF505A58-7D2D-4DDF-AC1E-59466D72F938}" name="Föst" dataDxfId="667"/>
    <tableColumn id="7" xr3:uid="{3F152E4B-7AEF-49FA-8344-2DD13931CE66}" name="Laug" dataDxfId="666"/>
  </tableColumns>
  <tableStyleInfo showFirstColumn="0" showLastColumn="0" showRowStripes="0" showColumnStripes="0"/>
  <extLst>
    <ext xmlns:x14="http://schemas.microsoft.com/office/spreadsheetml/2009/9/main" uri="{504A1905-F514-4f6f-8877-14C23A59335A}">
      <x14:table altTextSummary="April calendar in this table is auto updated with weekday names and dates"/>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9D7F912E-27D9-4565-9818-C6432517755D}" name="February2412060" displayName="February2412060" ref="I4:O9" totalsRowShown="0" headerRowDxfId="665" dataDxfId="664">
  <tableColumns count="7">
    <tableColumn id="1" xr3:uid="{6734665E-0208-4F53-8B3F-9889F72E05D5}" name="SUN" dataDxfId="663"/>
    <tableColumn id="2" xr3:uid="{53615640-DC4A-40C4-8CD5-DEE8495FEC52}" name="Mán" dataDxfId="662"/>
    <tableColumn id="3" xr3:uid="{B48F0890-1FDC-43EB-A60C-919F6279E982}" name="Þrið" dataDxfId="661"/>
    <tableColumn id="4" xr3:uid="{E47EAB20-B064-49FC-855C-EF34C58CBE71}" name="Miðv" dataDxfId="660"/>
    <tableColumn id="5" xr3:uid="{933EE772-8C84-4F34-988F-C7F1E8FE9020}" name="Fimmt" dataDxfId="659"/>
    <tableColumn id="6" xr3:uid="{FF1ECFA1-0B65-4ED8-BF98-CC58EDD1741D}" name="Föst" dataDxfId="658"/>
    <tableColumn id="7" xr3:uid="{C015E947-D22B-4A8E-A2F5-BB198DD1E4C5}" name="Laug" dataDxfId="657"/>
  </tableColumns>
  <tableStyleInfo showFirstColumn="0" showLastColumn="0" showRowStripes="0" showColumnStripes="0"/>
  <extLst>
    <ext xmlns:x14="http://schemas.microsoft.com/office/spreadsheetml/2009/9/main" uri="{504A1905-F514-4f6f-8877-14C23A59335A}">
      <x14:table altTextSummary="February calendar in this table is auto updated with weekday names and dates "/>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D3A52F1D-EDA9-4473-9390-C3D2628D2F4A}" name="January2512161" displayName="January2512161" ref="B4:H9" totalsRowShown="0" headerRowDxfId="656" dataDxfId="655">
  <sortState xmlns:xlrd2="http://schemas.microsoft.com/office/spreadsheetml/2017/richdata2" ref="B5:H9">
    <sortCondition descending="1" ref="B4:B9"/>
  </sortState>
  <tableColumns count="7">
    <tableColumn id="1" xr3:uid="{2C657CDE-6C0B-4A62-B69B-D13DC465A974}" name="SUN" dataDxfId="654"/>
    <tableColumn id="2" xr3:uid="{E7A59776-3C90-4FAC-B6D9-3A3942D5532F}" name="Mán" dataDxfId="653"/>
    <tableColumn id="3" xr3:uid="{51EFF1BE-0C23-4188-AF9D-82FED9683C0F}" name="Þrið" dataDxfId="652"/>
    <tableColumn id="4" xr3:uid="{A230A2A8-18E8-4B9D-920F-3B8D02D77488}" name="Miðv" dataDxfId="651"/>
    <tableColumn id="5" xr3:uid="{3D06258B-5BB6-4D6B-AE0F-7CCC055D7005}" name="Fimmt" dataDxfId="650"/>
    <tableColumn id="6" xr3:uid="{D76370C2-85F6-4187-9A15-2D97E6922BB5}" name="Föst" dataDxfId="649"/>
    <tableColumn id="7" xr3:uid="{79EDAD54-0000-4234-9BED-09545B6B1017}" name="Laug" dataDxfId="648"/>
  </tableColumns>
  <tableStyleInfo showFirstColumn="0" showLastColumn="0" showRowStripes="0" showColumnStripes="0"/>
  <extLst>
    <ext xmlns:x14="http://schemas.microsoft.com/office/spreadsheetml/2009/9/main" uri="{504A1905-F514-4f6f-8877-14C23A59335A}">
      <x14:table altTextSummary="January calendar in this table is auto updated with weekday names and dates"/>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35EB0F43-9828-42C2-8B0C-F21E964CFE96}" name="September211050862305062" displayName="September211050862305062" ref="B36:H42" totalsRowShown="0" headerRowDxfId="647" dataDxfId="646">
  <tableColumns count="7">
    <tableColumn id="1" xr3:uid="{3F4A46A7-6694-447E-B629-960C48B4858E}" name="SUN" dataDxfId="645"/>
    <tableColumn id="2" xr3:uid="{BCD4E5B6-A2DD-4286-9A24-E12C6C1E139B}" name="Mán" dataDxfId="644"/>
    <tableColumn id="3" xr3:uid="{CCC72B13-10D0-48D0-AB66-6ABFE8A87D91}" name="Þrið" dataDxfId="643"/>
    <tableColumn id="4" xr3:uid="{E472D8F5-044F-49F7-8F88-7F5A2060E42A}" name="Miðv" dataDxfId="642"/>
    <tableColumn id="5" xr3:uid="{3720424A-76CD-4ED5-837E-8EBACFAB31B1}" name="Fimmt" dataDxfId="641"/>
    <tableColumn id="6" xr3:uid="{75079AE3-B3A3-4D35-AD21-179E93AF8323}" name="Föst" dataDxfId="640"/>
    <tableColumn id="7" xr3:uid="{CB661616-ACE1-400B-90C0-E9406178A1D5}" name="Laug" dataDxfId="639"/>
  </tableColumns>
  <tableStyleInfo showFirstColumn="0" showLastColumn="0" showRowStripes="0" showColumnStripes="0"/>
  <extLst>
    <ext xmlns:x14="http://schemas.microsoft.com/office/spreadsheetml/2009/9/main" uri="{504A1905-F514-4f6f-8877-14C23A59335A}">
      <x14:table altTextSummary="September calendar in this table is auto updated with weekday names and dates"/>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BA6F304B-8C69-44D1-8EAD-CEFF567AFD95}" name="October311151872315163" displayName="October311151872315163" ref="I36:O42" totalsRowShown="0" headerRowDxfId="638" dataDxfId="637">
  <tableColumns count="7">
    <tableColumn id="1" xr3:uid="{1955D1DD-5566-4BD2-8045-AAB216AB853E}" name="SUN" dataDxfId="636"/>
    <tableColumn id="2" xr3:uid="{73F849EB-410B-49D2-ADEC-3F0E5E611951}" name="Mán" dataDxfId="635"/>
    <tableColumn id="3" xr3:uid="{734A262B-F455-473A-BA71-267092D7765B}" name="Þrið" dataDxfId="634"/>
    <tableColumn id="4" xr3:uid="{E0A9C3A8-1C9A-4C4F-B407-4B619B497D0E}" name="Miðv" dataDxfId="633"/>
    <tableColumn id="5" xr3:uid="{6C7E67DA-F6A3-4FBD-9B7B-77B76A165494}" name="Fimmt" dataDxfId="632"/>
    <tableColumn id="6" xr3:uid="{3829D79F-3F51-4804-96F9-29B0BE011E7F}" name="Föst" dataDxfId="631"/>
    <tableColumn id="7" xr3:uid="{BBB99B06-6938-4F10-8DDB-3D7C752FE6BC}" name="Laug" dataDxfId="630"/>
  </tableColumns>
  <tableStyleInfo showFirstColumn="0" showLastColumn="0" showRowStripes="0" showColumnStripes="0"/>
  <extLst>
    <ext xmlns:x14="http://schemas.microsoft.com/office/spreadsheetml/2009/9/main" uri="{504A1905-F514-4f6f-8877-14C23A59335A}">
      <x14:table altTextSummary="October calendar in this table is auto updated with weekday names and dates"/>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89546D6B-0316-4206-BE38-9AD2A51D70D8}" name="December411252882325264" displayName="December411252882325264" ref="I44:O50" totalsRowShown="0" headerRowDxfId="629" dataDxfId="628">
  <tableColumns count="7">
    <tableColumn id="1" xr3:uid="{A61923A9-1B8C-4733-A850-44FBAB3E7561}" name="SUN" dataDxfId="627"/>
    <tableColumn id="2" xr3:uid="{1332F868-17E4-4233-A528-74801C701D23}" name="Mán" dataDxfId="626"/>
    <tableColumn id="3" xr3:uid="{CD2996C6-A0B9-4678-B5D0-28EECDBC4F4E}" name="Þrið" dataDxfId="625"/>
    <tableColumn id="4" xr3:uid="{6C6F8BF8-379D-4716-9E47-0DA0BB031F65}" name="Miðv" dataDxfId="624"/>
    <tableColumn id="5" xr3:uid="{88197A9D-0DD0-4A2D-A876-AF2092C3230E}" name="Fimmt" dataDxfId="623"/>
    <tableColumn id="6" xr3:uid="{5E5F1997-170B-42B6-8295-7F0EA9CB828C}" name="Föst" dataDxfId="622"/>
    <tableColumn id="7" xr3:uid="{C43C5058-1995-4DAA-BEE0-7B88D9E66D02}" name="Laug" dataDxfId="621"/>
  </tableColumns>
  <tableStyleInfo showFirstColumn="0" showLastColumn="0" showRowStripes="0" showColumnStripes="0"/>
  <extLst>
    <ext xmlns:x14="http://schemas.microsoft.com/office/spreadsheetml/2009/9/main" uri="{504A1905-F514-4f6f-8877-14C23A59335A}">
      <x14:table altTextSummary="December calendar in this table is auto updated with weekday names and dat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4D967C8-7081-403B-BA98-B9E5AE58E7CA}" name="November" displayName="November" ref="C49:I55" totalsRowShown="0" headerRowDxfId="944" dataDxfId="943">
  <autoFilter ref="C49:I55" xr:uid="{18BAEB8B-DB52-4501-B02D-A0E4349FAC3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F91C006-42BC-4E2D-BF6A-BE6F37B8B800}" name="SUN" dataDxfId="942"/>
    <tableColumn id="2" xr3:uid="{1938D43D-8FD5-4C3A-BBDE-168F7D05611A}" name="Mán" dataDxfId="941"/>
    <tableColumn id="3" xr3:uid="{4842CF04-FF41-4DB4-969F-4FF7FB3902A6}" name="Þrið" dataDxfId="940"/>
    <tableColumn id="4" xr3:uid="{E599A265-8BBA-452F-8721-124F4941D44A}" name="Miðv" dataDxfId="939"/>
    <tableColumn id="5" xr3:uid="{503B45A2-4B8C-40CA-A557-BE247E21EBE0}" name="Fimmt" dataDxfId="938"/>
    <tableColumn id="6" xr3:uid="{11596C05-FA11-4530-A6EA-61D3235356BC}" name="Föst" dataDxfId="937"/>
    <tableColumn id="7" xr3:uid="{0AEE3C18-6495-4572-AF73-82B176FF576D}" name="Laug" dataDxfId="936"/>
  </tableColumns>
  <tableStyleInfo showFirstColumn="0" showLastColumn="0" showRowStripes="0" showColumnStripes="0"/>
  <extLst>
    <ext xmlns:x14="http://schemas.microsoft.com/office/spreadsheetml/2009/9/main" uri="{504A1905-F514-4f6f-8877-14C23A59335A}">
      <x14:table altTextSummary="November calendar in this table is auto updated with weekday names and dates"/>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EAABB210-E36B-4534-BA82-5D447C4343B5}" name="November511353892335365" displayName="November511353892335365" ref="B44:H50" totalsRowShown="0" headerRowDxfId="620" dataDxfId="619">
  <tableColumns count="7">
    <tableColumn id="1" xr3:uid="{088C9293-348F-48C6-9CBD-F2094DE2BB46}" name="SUN" dataDxfId="618"/>
    <tableColumn id="2" xr3:uid="{0F918168-05CE-4543-989E-AE9C8A7C20DA}" name="Mán" dataDxfId="617"/>
    <tableColumn id="3" xr3:uid="{986CD59D-3C5C-4865-8978-9F2910A4A4FA}" name="Þrið" dataDxfId="616"/>
    <tableColumn id="4" xr3:uid="{7550148C-A57F-4A27-B996-D1B4D97ED495}" name="Miðv" dataDxfId="615"/>
    <tableColumn id="5" xr3:uid="{8C63DA54-52AB-45F7-B44A-100AFC4F4467}" name="Fimmt" dataDxfId="614"/>
    <tableColumn id="6" xr3:uid="{A10B0F1E-7226-4315-810F-160FE594CE24}" name="Föst" dataDxfId="613"/>
    <tableColumn id="7" xr3:uid="{2F3A06DA-7C49-40EA-A017-4A5D7BFADF58}" name="Laug" dataDxfId="612"/>
  </tableColumns>
  <tableStyleInfo showFirstColumn="0" showLastColumn="0" showRowStripes="0" showColumnStripes="0"/>
  <extLst>
    <ext xmlns:x14="http://schemas.microsoft.com/office/spreadsheetml/2009/9/main" uri="{504A1905-F514-4f6f-8877-14C23A59335A}">
      <x14:table altTextSummary="November calendar in this table is auto updated with weekday names and dates"/>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9EF1E7DB-4392-4560-A754-8DBCEA187F2A}" name="August611454902345466" displayName="August611454902345466" ref="I28:O34" totalsRowShown="0" headerRowDxfId="611" dataDxfId="610">
  <tableColumns count="7">
    <tableColumn id="1" xr3:uid="{74D19A0B-9D90-4127-97D8-3153AC2FBBAA}" name="SUN" dataDxfId="609"/>
    <tableColumn id="2" xr3:uid="{A98BC251-F3D0-4AAD-A7F9-BAC39179C244}" name="Mán" dataDxfId="608"/>
    <tableColumn id="3" xr3:uid="{04D7B295-B9FF-4DD5-96C1-B79FED032C45}" name="Þrið" dataDxfId="607"/>
    <tableColumn id="4" xr3:uid="{A408351A-AFD3-4A8C-9712-DB5BFE5E7BFF}" name="Miðv" dataDxfId="606"/>
    <tableColumn id="5" xr3:uid="{93B4AEF4-0436-458C-9244-576454FF9572}" name="Fimmt" dataDxfId="605"/>
    <tableColumn id="6" xr3:uid="{3FF8E6A2-C911-48D4-9583-2613D59D1AC7}" name="Föst" dataDxfId="604"/>
    <tableColumn id="7" xr3:uid="{DD0521C2-9223-474D-AA83-0B3591218B1A}" name="Laug" dataDxfId="603"/>
  </tableColumns>
  <tableStyleInfo showFirstColumn="0" showLastColumn="0" showRowStripes="0" showColumnStripes="0"/>
  <extLst>
    <ext xmlns:x14="http://schemas.microsoft.com/office/spreadsheetml/2009/9/main" uri="{504A1905-F514-4f6f-8877-14C23A59335A}">
      <x14:table altTextSummary="August calendar in this table is auto updated with weekday names and dates"/>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4692EBC9-3529-4442-B13E-A71BB0550BA3}" name="July711555912355567" displayName="July711555912355567" ref="B28:H34" totalsRowShown="0" headerRowDxfId="602" dataDxfId="601">
  <tableColumns count="7">
    <tableColumn id="1" xr3:uid="{7696B1A5-E38E-426D-BB91-EE010B005E77}" name="SUN" dataDxfId="600"/>
    <tableColumn id="2" xr3:uid="{B36363A5-2231-409C-9081-F026B6065188}" name="Mán" dataDxfId="599"/>
    <tableColumn id="3" xr3:uid="{698A63A4-A0A9-4EF5-B76D-BF4DB6B68371}" name="Þrið" dataDxfId="598"/>
    <tableColumn id="4" xr3:uid="{0AE8350F-46D2-4A31-AA2A-8B8BBDDE726F}" name="Miðv" dataDxfId="597"/>
    <tableColumn id="5" xr3:uid="{55B03C74-378C-4979-B8F2-76D1FA47A7D3}" name="Fimmt" dataDxfId="596"/>
    <tableColumn id="6" xr3:uid="{3D3B94AD-0430-47A1-A8AE-F82E2C98DCE2}" name="Föst" dataDxfId="595"/>
    <tableColumn id="7" xr3:uid="{E4ACE840-862E-42C3-A55E-006C76E12CC7}" name="Laug" dataDxfId="594"/>
  </tableColumns>
  <tableStyleInfo showFirstColumn="0" showLastColumn="0" showRowStripes="0" showColumnStripes="0"/>
  <extLst>
    <ext xmlns:x14="http://schemas.microsoft.com/office/spreadsheetml/2009/9/main" uri="{504A1905-F514-4f6f-8877-14C23A59335A}">
      <x14:table altTextSummary="July calendar in this table is auto updated with weekday names and dates"/>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263BF30-2765-4C08-8BC7-B9EAA0A7A790}" name="June811656922365668" displayName="June811656922365668" ref="I20:O26" totalsRowShown="0" headerRowDxfId="593" dataDxfId="592">
  <tableColumns count="7">
    <tableColumn id="1" xr3:uid="{246371CC-5F5E-4E0D-88EE-C528CF983DE3}" name="SUN" dataDxfId="591"/>
    <tableColumn id="2" xr3:uid="{92933E75-6706-4712-8101-B6DAD91E472D}" name="Mán" dataDxfId="590"/>
    <tableColumn id="3" xr3:uid="{E193F083-69EF-419F-B1DE-74BE20B425E2}" name="Þrið" dataDxfId="589"/>
    <tableColumn id="4" xr3:uid="{4C633C38-A029-49A3-9EC0-01E0F26479AD}" name="Miðv" dataDxfId="588"/>
    <tableColumn id="5" xr3:uid="{7E8ACECC-B67D-4054-88FF-17A20D952582}" name="Fimmt" dataDxfId="587"/>
    <tableColumn id="6" xr3:uid="{78B6986C-8B99-4D15-8580-3F3CD01CCD9B}" name="Föst" dataDxfId="586"/>
    <tableColumn id="7" xr3:uid="{F6EC00AE-EBFA-45A3-94DC-58D7BA575FF0}" name="Laug" dataDxfId="585"/>
  </tableColumns>
  <tableStyleInfo showFirstColumn="0" showLastColumn="0" showRowStripes="0" showColumnStripes="0"/>
  <extLst>
    <ext xmlns:x14="http://schemas.microsoft.com/office/spreadsheetml/2009/9/main" uri="{504A1905-F514-4f6f-8877-14C23A59335A}">
      <x14:table altTextSummary="June calendar in this table is auto updated with weekday names and dates"/>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4917FE23-5898-4E2F-B19F-3D525B9E9918}" name="May_911757932375769" displayName="May_911757932375769" ref="B20:H26" totalsRowShown="0" headerRowDxfId="584" dataDxfId="583">
  <tableColumns count="7">
    <tableColumn id="1" xr3:uid="{D34C1519-0AF3-4F0F-83F8-7AF28AACF8F9}" name="SUN" dataDxfId="582"/>
    <tableColumn id="2" xr3:uid="{79474623-E2ED-430F-B31B-B626F823B7F2}" name="Mán" dataDxfId="581"/>
    <tableColumn id="3" xr3:uid="{F63D2179-BD97-4F66-B418-FC6EDD28ECA4}" name="Þrið" dataDxfId="580"/>
    <tableColumn id="4" xr3:uid="{6E9B467F-3059-498B-9F32-66955B2007AE}" name="Miðv" dataDxfId="579"/>
    <tableColumn id="5" xr3:uid="{8B1005A1-3A63-4EC9-B5B5-73CCF89245EF}" name="Fimmt" dataDxfId="578"/>
    <tableColumn id="6" xr3:uid="{0431B63A-F5B9-41C6-9CC3-5D6A1BFB7A26}" name="Föst" dataDxfId="577"/>
    <tableColumn id="7" xr3:uid="{C07567A5-E511-491C-AE78-DFA9DF3BEBA7}" name="Laug" dataDxfId="576"/>
  </tableColumns>
  <tableStyleInfo showFirstColumn="0" showLastColumn="0" showRowStripes="0" showColumnStripes="0"/>
  <extLst>
    <ext xmlns:x14="http://schemas.microsoft.com/office/spreadsheetml/2009/9/main" uri="{504A1905-F514-4f6f-8877-14C23A59335A}">
      <x14:table altTextSummary="May calendar in this table is auto updated with weekday names and dates"/>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C8D01E0A-6049-40A5-855E-89978998C4B4}" name="March2211858942385870" displayName="March2211858942385870" ref="B12:H18" totalsRowShown="0" headerRowDxfId="575" dataDxfId="574">
  <tableColumns count="7">
    <tableColumn id="1" xr3:uid="{CA4CD6B2-B6AC-4935-B819-52E890483576}" name="SUN" dataDxfId="573"/>
    <tableColumn id="2" xr3:uid="{65086433-C134-427A-8ACE-5C95C6C78EF3}" name="Mán" dataDxfId="572"/>
    <tableColumn id="3" xr3:uid="{CBD7E41F-D6CB-429D-81B4-C52AEA47A0A8}" name="Þrið" dataDxfId="571"/>
    <tableColumn id="4" xr3:uid="{333E491A-DC0A-4F37-B07B-CFAC62397D2F}" name="Miðv" dataDxfId="570"/>
    <tableColumn id="5" xr3:uid="{F3055C88-6424-403C-84DA-82AB6D285F59}" name="Fimmt" dataDxfId="569"/>
    <tableColumn id="6" xr3:uid="{F15FF4EC-F1B3-45BA-B856-4F2C5EF5C91F}" name="Föst" dataDxfId="568"/>
    <tableColumn id="7" xr3:uid="{CF5725FA-EA3D-4AA0-AE7F-378CCC2B127F}" name="Laug" dataDxfId="567"/>
  </tableColumns>
  <tableStyleInfo showFirstColumn="0" showLastColumn="0" showRowStripes="0" showColumnStripes="0"/>
  <extLst>
    <ext xmlns:x14="http://schemas.microsoft.com/office/spreadsheetml/2009/9/main" uri="{504A1905-F514-4f6f-8877-14C23A59335A}">
      <x14:table altTextSummary="March calendar in this table is auto updated with weekday names and dates"/>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44FA127C-CA73-424C-B34A-5C4F8FB55A17}" name="April2311959952395971" displayName="April2311959952395971" ref="I12:O18" totalsRowShown="0" headerRowDxfId="566" dataDxfId="565">
  <tableColumns count="7">
    <tableColumn id="1" xr3:uid="{A365E271-E7AC-4435-B1CA-E648CB3E2706}" name="SUN" dataDxfId="564"/>
    <tableColumn id="2" xr3:uid="{80545B9B-D412-455E-BACA-16B31A4C7FC9}" name="Mán" dataDxfId="563"/>
    <tableColumn id="3" xr3:uid="{EFA6FB9B-A849-4C22-A474-A29DFC8C06CB}" name="Þrið" dataDxfId="562"/>
    <tableColumn id="4" xr3:uid="{E263F0C5-BC53-4D02-A6BF-E532EC448A23}" name="Miðv" dataDxfId="561"/>
    <tableColumn id="5" xr3:uid="{6BB5D3D7-7CB5-4AA2-A49D-6355FBE2EE80}" name="Fimmt" dataDxfId="560"/>
    <tableColumn id="6" xr3:uid="{30726523-9B2C-49D3-9E7F-8B50A5C5D9F5}" name="Föst" dataDxfId="559"/>
    <tableColumn id="7" xr3:uid="{C00BE7E6-A2EB-417F-81C5-19D158CEB057}" name="Laug" dataDxfId="558"/>
  </tableColumns>
  <tableStyleInfo showFirstColumn="0" showLastColumn="0" showRowStripes="0" showColumnStripes="0"/>
  <extLst>
    <ext xmlns:x14="http://schemas.microsoft.com/office/spreadsheetml/2009/9/main" uri="{504A1905-F514-4f6f-8877-14C23A59335A}">
      <x14:table altTextSummary="April calendar in this table is auto updated with weekday names and dates"/>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171D4CE1-C9E5-4AEC-8833-D8825C5D06F2}" name="February2412060962406072" displayName="February2412060962406072" ref="I4:O9" totalsRowShown="0" headerRowDxfId="557" dataDxfId="556">
  <tableColumns count="7">
    <tableColumn id="1" xr3:uid="{04AAE2B9-48BE-4F80-9FDC-33550C2D862A}" name="SUN" dataDxfId="555"/>
    <tableColumn id="2" xr3:uid="{4302D3D7-E110-435B-9442-78B65084DF30}" name="Mán" dataDxfId="554"/>
    <tableColumn id="3" xr3:uid="{E14A7CF2-8235-4A7F-A529-16CE28910A5D}" name="Þrið" dataDxfId="553"/>
    <tableColumn id="4" xr3:uid="{E768A70F-8ECB-4A2C-AD28-CEB56A2145EF}" name="Miðv" dataDxfId="552"/>
    <tableColumn id="5" xr3:uid="{1F723AE7-A550-4561-9A66-9325DE5A3A87}" name="Fimmt" dataDxfId="551"/>
    <tableColumn id="6" xr3:uid="{FD10F3FB-CF20-450E-970E-4873E803CE0F}" name="Föst" dataDxfId="550"/>
    <tableColumn id="7" xr3:uid="{546EB38C-28AE-4959-A413-36106D562CFB}" name="Laug" dataDxfId="549"/>
  </tableColumns>
  <tableStyleInfo showFirstColumn="0" showLastColumn="0" showRowStripes="0" showColumnStripes="0"/>
  <extLst>
    <ext xmlns:x14="http://schemas.microsoft.com/office/spreadsheetml/2009/9/main" uri="{504A1905-F514-4f6f-8877-14C23A59335A}">
      <x14:table altTextSummary="February calendar in this table is auto updated with weekday names and dates "/>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74E6FD16-6E24-463C-A0F0-3735B4F26ADC}" name="January2512161972416173" displayName="January2512161972416173" ref="B4:H10" totalsRowShown="0" headerRowDxfId="548" dataDxfId="547">
  <sortState xmlns:xlrd2="http://schemas.microsoft.com/office/spreadsheetml/2017/richdata2" ref="B5:H9">
    <sortCondition descending="1" ref="B4:B9"/>
  </sortState>
  <tableColumns count="7">
    <tableColumn id="1" xr3:uid="{18381C08-8A36-432A-B131-FBFD937AF720}" name="SUN" dataDxfId="546"/>
    <tableColumn id="2" xr3:uid="{FCF55519-8C46-4352-A41C-464B9469EDE7}" name="Mán" dataDxfId="545"/>
    <tableColumn id="3" xr3:uid="{FA95FE2D-5F6F-467E-888F-ACAEF0188F12}" name="Þrið" dataDxfId="544"/>
    <tableColumn id="4" xr3:uid="{0C843F7F-F36F-44BF-BB69-9E96DECB0B9E}" name="Miðv" dataDxfId="543"/>
    <tableColumn id="5" xr3:uid="{2EE1405D-D621-4EE5-A647-D607F1242325}" name="Fimmt" dataDxfId="542"/>
    <tableColumn id="6" xr3:uid="{BA4258A3-36A7-46E8-976F-94829C7CBC58}" name="Föst" dataDxfId="541"/>
    <tableColumn id="7" xr3:uid="{70EEB31C-B36E-4345-9E61-C32384924DDE}" name="Laug" dataDxfId="540"/>
  </tableColumns>
  <tableStyleInfo showFirstColumn="0" showLastColumn="0" showRowStripes="0" showColumnStripes="0"/>
  <extLst>
    <ext xmlns:x14="http://schemas.microsoft.com/office/spreadsheetml/2009/9/main" uri="{504A1905-F514-4f6f-8877-14C23A59335A}">
      <x14:table altTextSummary="January calendar in this table is auto updated with weekday names and dates"/>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9" xr:uid="{EF52A35D-95D2-42C6-A394-18AE6AC37056}" name="September21105086230" displayName="September21105086230" ref="B36:H42" totalsRowShown="0" headerRowDxfId="539" dataDxfId="538">
  <tableColumns count="7">
    <tableColumn id="1" xr3:uid="{33ADA2D0-E22D-4FFF-915A-60245B3E4A87}" name="SUN" dataDxfId="537"/>
    <tableColumn id="2" xr3:uid="{19A55E02-25EE-4CC4-AC9B-31142A7C3CD7}" name="Mán" dataDxfId="536"/>
    <tableColumn id="3" xr3:uid="{179035F6-3EA5-49DA-A958-32BECA7FC1B3}" name="Þrið" dataDxfId="535"/>
    <tableColumn id="4" xr3:uid="{1829D30B-8DA8-4E8F-96D3-B40292922A5E}" name="Miðv" dataDxfId="534"/>
    <tableColumn id="5" xr3:uid="{06B31D5A-F23D-4866-A66A-A82017C5EB4C}" name="Fimmt" dataDxfId="533"/>
    <tableColumn id="6" xr3:uid="{78D35C82-7DC8-4E2B-BA49-AF9B74AD2564}" name="Föst" dataDxfId="532"/>
    <tableColumn id="7" xr3:uid="{D66F5770-33B4-4B5E-AE05-C28001E2A0DD}" name="Laug" dataDxfId="531"/>
  </tableColumns>
  <tableStyleInfo showFirstColumn="0" showLastColumn="0" showRowStripes="0" showColumnStripes="0"/>
  <extLst>
    <ext xmlns:x14="http://schemas.microsoft.com/office/spreadsheetml/2009/9/main" uri="{504A1905-F514-4f6f-8877-14C23A59335A}">
      <x14:table altTextSummary="September calendar in this table is auto updated with weekday names and dat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93C1060-32D3-4798-8C5C-D8EC60209D45}" name="August" displayName="August" ref="K31:Q37" totalsRowShown="0" headerRowDxfId="935" dataDxfId="934">
  <autoFilter ref="K31:Q37" xr:uid="{BF200729-0103-4A7A-9F1A-8C896181E4D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37ACFF2-D98C-4302-A4DC-B2CD7F51DBCB}" name="SUN" dataDxfId="933"/>
    <tableColumn id="2" xr3:uid="{2ADFD18E-73CF-40C6-9E7E-AC4C740BC59D}" name="Mán" dataDxfId="932"/>
    <tableColumn id="3" xr3:uid="{BBC74DA7-83A6-4D91-BF4B-5F328BDDADC6}" name="Þrið" dataDxfId="931"/>
    <tableColumn id="4" xr3:uid="{8C330E47-2E4D-412E-815A-0394E6AE9382}" name="Miðv" dataDxfId="930"/>
    <tableColumn id="5" xr3:uid="{7DE51A02-5E8E-45A2-8DAD-8BCA97881B5B}" name="Fimmt" dataDxfId="929"/>
    <tableColumn id="6" xr3:uid="{F1DBB649-6704-4D40-9CEA-DF15F983A06C}" name="Föst" dataDxfId="928"/>
    <tableColumn id="7" xr3:uid="{51A41C29-8B84-44D3-9FBF-8CFD330AE630}" name="Laug" dataDxfId="927"/>
  </tableColumns>
  <tableStyleInfo showFirstColumn="0" showLastColumn="0" showRowStripes="0" showColumnStripes="0"/>
  <extLst>
    <ext xmlns:x14="http://schemas.microsoft.com/office/spreadsheetml/2009/9/main" uri="{504A1905-F514-4f6f-8877-14C23A59335A}">
      <x14:table altTextSummary="August calendar in this table is auto updated with weekday names and dates"/>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0" xr:uid="{96B331B1-9234-4692-8F50-143121A58DB8}" name="October31115187231" displayName="October31115187231" ref="I36:O42" totalsRowShown="0" headerRowDxfId="530" dataDxfId="529">
  <tableColumns count="7">
    <tableColumn id="1" xr3:uid="{DBB61889-687A-4D6E-BFBD-6FC3ABC378DD}" name="SUN" dataDxfId="528"/>
    <tableColumn id="2" xr3:uid="{D810224B-5CB7-4EC8-AA05-BD39490CC48D}" name="Mán" dataDxfId="527"/>
    <tableColumn id="3" xr3:uid="{B45B668F-F73D-45D8-ACFD-87905D3AA505}" name="Þrið" dataDxfId="526"/>
    <tableColumn id="4" xr3:uid="{AC76D743-907A-4C42-96D5-C378768E8A28}" name="Miðv" dataDxfId="525"/>
    <tableColumn id="5" xr3:uid="{130589AC-8623-45C9-A34F-DE79ED6132D9}" name="Fimmt" dataDxfId="524"/>
    <tableColumn id="6" xr3:uid="{17F24596-9DEF-4F53-A941-67F16C702736}" name="Föst" dataDxfId="523"/>
    <tableColumn id="7" xr3:uid="{E8692B1C-570D-4263-8905-95D8138F575A}" name="Laug" dataDxfId="522"/>
  </tableColumns>
  <tableStyleInfo showFirstColumn="0" showLastColumn="0" showRowStripes="0" showColumnStripes="0"/>
  <extLst>
    <ext xmlns:x14="http://schemas.microsoft.com/office/spreadsheetml/2009/9/main" uri="{504A1905-F514-4f6f-8877-14C23A59335A}">
      <x14:table altTextSummary="October calendar in this table is auto updated with weekday names and dates"/>
    </ext>
  </extLst>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1" xr:uid="{0F1D2A13-7F00-4816-9266-2610A10AF84E}" name="December41125288232" displayName="December41125288232" ref="I44:O50" totalsRowShown="0" headerRowDxfId="521" dataDxfId="520">
  <tableColumns count="7">
    <tableColumn id="1" xr3:uid="{F3244892-5A97-4184-AB9D-9C40A9C09710}" name="SUN" dataDxfId="519"/>
    <tableColumn id="2" xr3:uid="{0ECA9E74-23B2-4D2C-AC78-A7DAAF91F0EF}" name="Mán" dataDxfId="518"/>
    <tableColumn id="3" xr3:uid="{B850E687-4826-46D7-B679-4334B5C27FE9}" name="Þrið" dataDxfId="517"/>
    <tableColumn id="4" xr3:uid="{2F0D0061-73B0-4D84-9619-31ED823A016E}" name="Miðv" dataDxfId="516"/>
    <tableColumn id="5" xr3:uid="{22E47DAA-07C0-40DB-8748-3210918BAFBB}" name="Fimmt" dataDxfId="515"/>
    <tableColumn id="6" xr3:uid="{0C3DC2A3-EAF4-45FD-AE3A-8CB7537B912C}" name="Föst" dataDxfId="514"/>
    <tableColumn id="7" xr3:uid="{CFE9F84F-CC60-4326-89DB-6B95F9232C5F}" name="Laug" dataDxfId="513"/>
  </tableColumns>
  <tableStyleInfo showFirstColumn="0" showLastColumn="0" showRowStripes="0" showColumnStripes="0"/>
  <extLst>
    <ext xmlns:x14="http://schemas.microsoft.com/office/spreadsheetml/2009/9/main" uri="{504A1905-F514-4f6f-8877-14C23A59335A}">
      <x14:table altTextSummary="December calendar in this table is auto updated with weekday names and dates"/>
    </ext>
  </extLst>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E072670C-0AE4-4334-9250-21DA9FD7DEA5}" name="November51135389233" displayName="November51135389233" ref="B44:H50" totalsRowShown="0" headerRowDxfId="512" dataDxfId="511">
  <tableColumns count="7">
    <tableColumn id="1" xr3:uid="{67FD09BE-E891-4B4D-A424-7B9C8DF567E0}" name="SUN" dataDxfId="510"/>
    <tableColumn id="2" xr3:uid="{F0995F6F-1360-476E-B8B1-C9B98A38DE58}" name="Mán" dataDxfId="509"/>
    <tableColumn id="3" xr3:uid="{9AB88EFA-6B7E-423C-B932-0B23C0C45B4E}" name="Þrið" dataDxfId="508"/>
    <tableColumn id="4" xr3:uid="{6E2BBFFE-7E02-4B22-9427-7AB47AF220B3}" name="Miðv" dataDxfId="507"/>
    <tableColumn id="5" xr3:uid="{AE0AAE77-FFF8-45DB-B8C9-E2B1AA098B50}" name="Fimmt" dataDxfId="506"/>
    <tableColumn id="6" xr3:uid="{3F3B8849-7B01-4978-9A77-22BB94C53CBA}" name="Föst" dataDxfId="505"/>
    <tableColumn id="7" xr3:uid="{B35675E1-C485-4170-B674-4ECF2D33D401}" name="Laug" dataDxfId="504"/>
  </tableColumns>
  <tableStyleInfo showFirstColumn="0" showLastColumn="0" showRowStripes="0" showColumnStripes="0"/>
  <extLst>
    <ext xmlns:x14="http://schemas.microsoft.com/office/spreadsheetml/2009/9/main" uri="{504A1905-F514-4f6f-8877-14C23A59335A}">
      <x14:table altTextSummary="November calendar in this table is auto updated with weekday names and dates"/>
    </ext>
  </extLst>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3" xr:uid="{37F3C4DC-035A-453C-9BD3-127B878D8137}" name="August61145490234" displayName="August61145490234" ref="I28:O34" totalsRowShown="0" headerRowDxfId="503" dataDxfId="502">
  <tableColumns count="7">
    <tableColumn id="1" xr3:uid="{295958AE-6534-43C8-A2B1-E87E3BDF0D2F}" name="SUN" dataDxfId="501"/>
    <tableColumn id="2" xr3:uid="{EEB22B54-3ECD-4EEE-B927-5DCBA1882137}" name="Mán" dataDxfId="500"/>
    <tableColumn id="3" xr3:uid="{A38B5ECF-5D8D-46EB-8892-8DE95C4E97A5}" name="Þrið" dataDxfId="499"/>
    <tableColumn id="4" xr3:uid="{C3E73C6C-B2CC-4A03-AD3D-617304D34CFE}" name="Miðv" dataDxfId="498"/>
    <tableColumn id="5" xr3:uid="{81202636-ED24-43E9-B177-FFC38202FA66}" name="Fimmt" dataDxfId="497"/>
    <tableColumn id="6" xr3:uid="{3E789C2D-224C-408F-91A1-7F4EAAAA34EA}" name="Föst" dataDxfId="496"/>
    <tableColumn id="7" xr3:uid="{DCF3CB0B-BBFF-48AC-BB4E-2CB84777202F}" name="Laug" dataDxfId="495"/>
  </tableColumns>
  <tableStyleInfo showFirstColumn="0" showLastColumn="0" showRowStripes="0" showColumnStripes="0"/>
  <extLst>
    <ext xmlns:x14="http://schemas.microsoft.com/office/spreadsheetml/2009/9/main" uri="{504A1905-F514-4f6f-8877-14C23A59335A}">
      <x14:table altTextSummary="August calendar in this table is auto updated with weekday names and dates"/>
    </ext>
  </extLst>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4" xr:uid="{C93D24FF-FB9A-441E-B82B-0ACA86C28250}" name="July71155591235" displayName="July71155591235" ref="B28:H34" totalsRowShown="0" headerRowDxfId="494" dataDxfId="493">
  <tableColumns count="7">
    <tableColumn id="1" xr3:uid="{B67CC518-1C07-4509-8B9E-B569FE50335B}" name="SUN" dataDxfId="492"/>
    <tableColumn id="2" xr3:uid="{240E3A99-EE5F-47A1-9DEE-DD6DA86236E9}" name="Mán" dataDxfId="491"/>
    <tableColumn id="3" xr3:uid="{FDE183C9-0090-41CC-8EE3-126E438D35DF}" name="Þrið" dataDxfId="490"/>
    <tableColumn id="4" xr3:uid="{C0708935-95C0-460C-8951-C99AC3D2220F}" name="Miðv" dataDxfId="489"/>
    <tableColumn id="5" xr3:uid="{2A9D14D9-8C14-4643-B9FF-F80CCCD89F5F}" name="Fimmt" dataDxfId="488"/>
    <tableColumn id="6" xr3:uid="{81C693A5-F1BC-42C5-A3AB-12DDD7F83DA0}" name="Föst" dataDxfId="487"/>
    <tableColumn id="7" xr3:uid="{115E1D6A-0CF9-45D1-89B5-36FB5C872197}" name="Laug" dataDxfId="486"/>
  </tableColumns>
  <tableStyleInfo showFirstColumn="0" showLastColumn="0" showRowStripes="0" showColumnStripes="0"/>
  <extLst>
    <ext xmlns:x14="http://schemas.microsoft.com/office/spreadsheetml/2009/9/main" uri="{504A1905-F514-4f6f-8877-14C23A59335A}">
      <x14:table altTextSummary="July calendar in this table is auto updated with weekday names and dates"/>
    </ext>
  </extLst>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5" xr:uid="{BC956D21-32F2-4DE6-80A2-C3B10B01B16D}" name="June81165692236" displayName="June81165692236" ref="I20:O26" totalsRowShown="0" headerRowDxfId="485" dataDxfId="484">
  <tableColumns count="7">
    <tableColumn id="1" xr3:uid="{DA351FE4-3EE5-4DEB-841B-772C580CC22D}" name="SUN" dataDxfId="483"/>
    <tableColumn id="2" xr3:uid="{09B13ACE-C0D2-42D1-8491-F8AC7029AB57}" name="Mán" dataDxfId="482"/>
    <tableColumn id="3" xr3:uid="{A2431E7F-E321-484A-BAF7-E18E8D310B95}" name="Þrið" dataDxfId="481"/>
    <tableColumn id="4" xr3:uid="{2A02600D-6EDB-4E12-814A-789EA4756CDE}" name="Miðv" dataDxfId="480"/>
    <tableColumn id="5" xr3:uid="{B59C517E-6191-4802-BEEB-03C461094324}" name="Fimmt" dataDxfId="479"/>
    <tableColumn id="6" xr3:uid="{96D6B95C-F882-4DD8-AC6B-6A4329BE8CA9}" name="Föst" dataDxfId="478"/>
    <tableColumn id="7" xr3:uid="{B2868CCC-A2F2-4043-8C36-CEFB42B1E42C}" name="Laug" dataDxfId="477"/>
  </tableColumns>
  <tableStyleInfo showFirstColumn="0" showLastColumn="0" showRowStripes="0" showColumnStripes="0"/>
  <extLst>
    <ext xmlns:x14="http://schemas.microsoft.com/office/spreadsheetml/2009/9/main" uri="{504A1905-F514-4f6f-8877-14C23A59335A}">
      <x14:table altTextSummary="June calendar in this table is auto updated with weekday names and dates"/>
    </ext>
  </extLst>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6" xr:uid="{C72FD6A5-9846-47C9-9EDD-BDBACBB7AB82}" name="May_91175793237" displayName="May_91175793237" ref="B20:H26" totalsRowShown="0" headerRowDxfId="476" dataDxfId="475">
  <tableColumns count="7">
    <tableColumn id="1" xr3:uid="{885BB8DE-ABE4-465A-9BA8-BE14DBE570C5}" name="SUN" dataDxfId="474"/>
    <tableColumn id="2" xr3:uid="{57F5C01A-F5DF-40C4-8BF6-8BE4ED017961}" name="Mán" dataDxfId="473"/>
    <tableColumn id="3" xr3:uid="{06E9CA36-1C36-4220-B0AC-301F6605E6CA}" name="Þrið" dataDxfId="472"/>
    <tableColumn id="4" xr3:uid="{63560797-8352-42A5-A010-FE3BEEAEEEF9}" name="Miðv" dataDxfId="471"/>
    <tableColumn id="5" xr3:uid="{33938393-4B60-4F4B-BEC9-1CF93222CB11}" name="Fimmt" dataDxfId="470"/>
    <tableColumn id="6" xr3:uid="{8B3D4B79-52EE-4A6B-A3C1-529B1AB93785}" name="Föst" dataDxfId="469"/>
    <tableColumn id="7" xr3:uid="{02815977-A28E-43D9-8E26-910977A5F22A}" name="Laug" dataDxfId="468"/>
  </tableColumns>
  <tableStyleInfo showFirstColumn="0" showLastColumn="0" showRowStripes="0" showColumnStripes="0"/>
  <extLst>
    <ext xmlns:x14="http://schemas.microsoft.com/office/spreadsheetml/2009/9/main" uri="{504A1905-F514-4f6f-8877-14C23A59335A}">
      <x14:table altTextSummary="May calendar in this table is auto updated with weekday names and dates"/>
    </ext>
  </extLst>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7" xr:uid="{97DED07B-9D5C-49B5-880C-6F9353B0CE13}" name="March221185894238" displayName="March221185894238" ref="B12:H18" totalsRowShown="0" headerRowDxfId="467" dataDxfId="466">
  <tableColumns count="7">
    <tableColumn id="1" xr3:uid="{054004D5-B5D5-477A-8EEA-512B306BBDC0}" name="SUN" dataDxfId="465"/>
    <tableColumn id="2" xr3:uid="{081EC3E4-7DEC-40FA-A6CC-E3223C503B82}" name="Mán" dataDxfId="464"/>
    <tableColumn id="3" xr3:uid="{2EBA52CF-21E9-48B3-B4A8-53B8B08D0C6A}" name="Þrið" dataDxfId="463"/>
    <tableColumn id="4" xr3:uid="{B0B582FB-DF38-4F4E-A2B4-B4CD5311543D}" name="Miðv" dataDxfId="462"/>
    <tableColumn id="5" xr3:uid="{D59124FF-376F-4E27-B9CB-2C0CEC37546B}" name="Fimmt" dataDxfId="461"/>
    <tableColumn id="6" xr3:uid="{A13AC607-6D2C-47D3-AAC4-4D21C058AAAB}" name="Föst" dataDxfId="460"/>
    <tableColumn id="7" xr3:uid="{3A1DD72A-23AB-48A7-9674-0083DA786377}" name="Laug" dataDxfId="459"/>
  </tableColumns>
  <tableStyleInfo showFirstColumn="0" showLastColumn="0" showRowStripes="0" showColumnStripes="0"/>
  <extLst>
    <ext xmlns:x14="http://schemas.microsoft.com/office/spreadsheetml/2009/9/main" uri="{504A1905-F514-4f6f-8877-14C23A59335A}">
      <x14:table altTextSummary="March calendar in this table is auto updated with weekday names and dates"/>
    </ext>
  </extLst>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8" xr:uid="{4A4B78CE-3BBC-4204-AEE5-400128723266}" name="April231195995239" displayName="April231195995239" ref="I12:O18" totalsRowShown="0" headerRowDxfId="458" dataDxfId="457">
  <tableColumns count="7">
    <tableColumn id="1" xr3:uid="{11D8A300-AD87-44BF-BE90-953E2DD5FF6A}" name="SUN" dataDxfId="456"/>
    <tableColumn id="2" xr3:uid="{F2D93472-99D4-42D7-915F-22E503717619}" name="Mán" dataDxfId="455"/>
    <tableColumn id="3" xr3:uid="{2194A176-5C70-409B-9290-7A3342087DCA}" name="Þrið" dataDxfId="454"/>
    <tableColumn id="4" xr3:uid="{0E08FF15-6EA5-4753-BEE7-7492EB494E18}" name="Miðv" dataDxfId="453"/>
    <tableColumn id="5" xr3:uid="{1CE7EB70-755B-411E-A972-07ED7C6C2C55}" name="Fimmt" dataDxfId="452"/>
    <tableColumn id="6" xr3:uid="{35D0647A-E69A-4A9E-9ED6-D7DCB2E5AA1C}" name="Föst" dataDxfId="451"/>
    <tableColumn id="7" xr3:uid="{F0E8FDA0-AEF2-4E6A-8B99-B2E186535616}" name="Laug" dataDxfId="450"/>
  </tableColumns>
  <tableStyleInfo showFirstColumn="0" showLastColumn="0" showRowStripes="0" showColumnStripes="0"/>
  <extLst>
    <ext xmlns:x14="http://schemas.microsoft.com/office/spreadsheetml/2009/9/main" uri="{504A1905-F514-4f6f-8877-14C23A59335A}">
      <x14:table altTextSummary="April calendar in this table is auto updated with weekday names and dates"/>
    </ext>
  </extLst>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9" xr:uid="{EC20262A-5F71-4E44-B807-F5879FF3F22E}" name="February241206096240" displayName="February241206096240" ref="I4:O9" totalsRowShown="0" headerRowDxfId="449" dataDxfId="448">
  <tableColumns count="7">
    <tableColumn id="1" xr3:uid="{CBC5ED4A-5CF0-4A15-BA98-629BEC82F365}" name="SUN" dataDxfId="447"/>
    <tableColumn id="2" xr3:uid="{9F36BBC4-03E2-4AD8-B398-5AA41162AC2A}" name="Mán" dataDxfId="446"/>
    <tableColumn id="3" xr3:uid="{9EC383B8-398A-4A16-8607-42946732A337}" name="Þrið" dataDxfId="445"/>
    <tableColumn id="4" xr3:uid="{4655CC50-F9DE-4BA4-A2CF-2AD64B6918D5}" name="Miðv" dataDxfId="444"/>
    <tableColumn id="5" xr3:uid="{E8C00372-FD1D-4574-88A8-CDCEE0EF168D}" name="Fimmt" dataDxfId="443"/>
    <tableColumn id="6" xr3:uid="{3CA1C0F2-C407-4C0E-B99D-C62EEF916F1A}" name="Föst" dataDxfId="442"/>
    <tableColumn id="7" xr3:uid="{35162A39-6D38-4105-858F-BAC20EAEDD7D}" name="Laug" dataDxfId="441"/>
  </tableColumns>
  <tableStyleInfo showFirstColumn="0" showLastColumn="0" showRowStripes="0" showColumnStripes="0"/>
  <extLst>
    <ext xmlns:x14="http://schemas.microsoft.com/office/spreadsheetml/2009/9/main" uri="{504A1905-F514-4f6f-8877-14C23A59335A}">
      <x14:table altTextSummary="February calendar in this table is auto updated with weekday names and dates "/>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F34819D-AB97-4F99-A0A0-D10139D84156}" name="July" displayName="July" ref="C31:I37" totalsRowShown="0" headerRowDxfId="926" dataDxfId="925">
  <autoFilter ref="C31:I37" xr:uid="{CE87FFBF-56D6-414D-8F19-D541DDAC9D5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AC3573E-5603-40F0-BB61-A49AC0DCDC68}" name="SUN" dataDxfId="924"/>
    <tableColumn id="2" xr3:uid="{568E5AFD-291F-45CA-83FA-D2B689223DA6}" name="Mán" dataDxfId="923"/>
    <tableColumn id="3" xr3:uid="{C8C03194-1D08-49BA-A13F-C8057F21DCFD}" name="Þrið" dataDxfId="922"/>
    <tableColumn id="4" xr3:uid="{FA9F7A80-5142-4B66-A4DB-DD0C92AD12F8}" name="Miðv" dataDxfId="921"/>
    <tableColumn id="5" xr3:uid="{B161F7ED-ED60-4234-A636-5B7151552BEE}" name="Fimmt" dataDxfId="920"/>
    <tableColumn id="6" xr3:uid="{B35D3CFE-C366-4BB1-8DB2-4AA956526C0F}" name="Föst" dataDxfId="919"/>
    <tableColumn id="7" xr3:uid="{AE059A51-FD33-4417-8D42-3C2CFA91888E}" name="Laug" dataDxfId="918"/>
  </tableColumns>
  <tableStyleInfo showFirstColumn="0" showLastColumn="0" showRowStripes="0" showColumnStripes="0"/>
  <extLst>
    <ext xmlns:x14="http://schemas.microsoft.com/office/spreadsheetml/2009/9/main" uri="{504A1905-F514-4f6f-8877-14C23A59335A}">
      <x14:table altTextSummary="July calendar in this table is auto updated with weekday names and dates"/>
    </ext>
  </extLst>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0" xr:uid="{A28DB522-ECF1-4991-92BB-DE0071DDFBC0}" name="January251216197241" displayName="January251216197241" ref="B4:H10" totalsRowShown="0" headerRowDxfId="440" dataDxfId="439">
  <sortState xmlns:xlrd2="http://schemas.microsoft.com/office/spreadsheetml/2017/richdata2" ref="B5:H9">
    <sortCondition descending="1" ref="B4:B9"/>
  </sortState>
  <tableColumns count="7">
    <tableColumn id="1" xr3:uid="{093E9B0A-B40F-4F37-B77B-41695C42D943}" name="SUN" dataDxfId="438"/>
    <tableColumn id="2" xr3:uid="{4FA0240E-3640-4125-B364-5DBF7E92F189}" name="Mán" dataDxfId="437"/>
    <tableColumn id="3" xr3:uid="{1F3BDB7B-B6E9-46F7-BB71-B984C0DF917D}" name="Þrið" dataDxfId="436"/>
    <tableColumn id="4" xr3:uid="{5A7E1AC9-CE57-445A-930C-97114070159B}" name="Miðv" dataDxfId="435"/>
    <tableColumn id="5" xr3:uid="{5107EDD7-5589-4297-BA9A-FC5D725AE42F}" name="Fimmt" dataDxfId="434"/>
    <tableColumn id="6" xr3:uid="{F6A7C004-8B1F-4F9C-B610-474FA8C974AA}" name="Föst" dataDxfId="433"/>
    <tableColumn id="7" xr3:uid="{DD7FAF85-D66C-4160-BB49-3234E8D890C9}" name="Laug" dataDxfId="432"/>
  </tableColumns>
  <tableStyleInfo showFirstColumn="0" showLastColumn="0" showRowStripes="0" showColumnStripes="0"/>
  <extLst>
    <ext xmlns:x14="http://schemas.microsoft.com/office/spreadsheetml/2009/9/main" uri="{504A1905-F514-4f6f-8877-14C23A59335A}">
      <x14:table altTextSummary="January calendar in this table is auto updated with weekday names and dates"/>
    </ext>
  </extLst>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C0F87CB3-622C-43C4-8B75-B2B96CE95A2C}" name="September2110508623050" displayName="September2110508623050" ref="B36:H42" totalsRowShown="0" headerRowDxfId="431" dataDxfId="430">
  <tableColumns count="7">
    <tableColumn id="1" xr3:uid="{1AD44D15-50B8-4E6B-B304-A9186A0E26E6}" name="SUN" dataDxfId="429"/>
    <tableColumn id="2" xr3:uid="{862A31CD-AD65-4DA6-9E23-40E070079FC3}" name="Mán" dataDxfId="428"/>
    <tableColumn id="3" xr3:uid="{7D91E7A2-AAC3-44AD-9794-705FFA16DBC0}" name="Þrið" dataDxfId="427"/>
    <tableColumn id="4" xr3:uid="{489AB8F5-E165-4396-9152-E63DB8C798B2}" name="Miðv" dataDxfId="426"/>
    <tableColumn id="5" xr3:uid="{B5C0B6D8-500B-4830-957C-65E069A490BB}" name="Fimmt" dataDxfId="425"/>
    <tableColumn id="6" xr3:uid="{886277B3-8C1D-4856-A192-59B71DBF0C0F}" name="Föst" dataDxfId="424"/>
    <tableColumn id="7" xr3:uid="{CC1FBB0A-A684-43AF-8ADE-78BFF9A2BB76}" name="Laug" dataDxfId="423"/>
  </tableColumns>
  <tableStyleInfo showFirstColumn="0" showLastColumn="0" showRowStripes="0" showColumnStripes="0"/>
  <extLst>
    <ext xmlns:x14="http://schemas.microsoft.com/office/spreadsheetml/2009/9/main" uri="{504A1905-F514-4f6f-8877-14C23A59335A}">
      <x14:table altTextSummary="September calendar in this table is auto updated with weekday names and dates"/>
    </ext>
  </extLst>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BA3692A7-0030-467A-A046-D16C6664C9A4}" name="October3111518723151" displayName="October3111518723151" ref="I36:O42" totalsRowShown="0" headerRowDxfId="422" dataDxfId="421">
  <tableColumns count="7">
    <tableColumn id="1" xr3:uid="{169E38B2-F9AF-4533-9C20-68D337B6D39C}" name="SUN" dataDxfId="420"/>
    <tableColumn id="2" xr3:uid="{69193DCD-9EF4-4E0D-9683-F459C01C7AB1}" name="Mán" dataDxfId="419"/>
    <tableColumn id="3" xr3:uid="{6043F786-3CE0-4F31-939F-45366CD53F04}" name="Þrið" dataDxfId="418"/>
    <tableColumn id="4" xr3:uid="{1064DB23-E438-4AB1-B569-68A3784404A6}" name="Miðv" dataDxfId="417"/>
    <tableColumn id="5" xr3:uid="{D506E882-E3BF-41D3-82FC-9DB320A8D1A1}" name="Fimmt" dataDxfId="416"/>
    <tableColumn id="6" xr3:uid="{F3428426-FCE4-42BC-8338-AF0BE53FF433}" name="Föst" dataDxfId="415"/>
    <tableColumn id="7" xr3:uid="{3B4A2032-CF98-4D3B-A2C0-F8DEE8FA73AE}" name="Laug" dataDxfId="414"/>
  </tableColumns>
  <tableStyleInfo showFirstColumn="0" showLastColumn="0" showRowStripes="0" showColumnStripes="0"/>
  <extLst>
    <ext xmlns:x14="http://schemas.microsoft.com/office/spreadsheetml/2009/9/main" uri="{504A1905-F514-4f6f-8877-14C23A59335A}">
      <x14:table altTextSummary="October calendar in this table is auto updated with weekday names and dates"/>
    </ext>
  </extLst>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D9BC91C7-3F8A-42E4-8E37-2D3D9BF72292}" name="December4112528823252" displayName="December4112528823252" ref="I44:O50" totalsRowShown="0" headerRowDxfId="413" dataDxfId="412">
  <tableColumns count="7">
    <tableColumn id="1" xr3:uid="{5E2BD6E1-8EA6-4B80-9C22-DE7B5BD26AA9}" name="SUN" dataDxfId="411"/>
    <tableColumn id="2" xr3:uid="{98501893-37F4-4FC9-96A7-0D678EB9DE79}" name="Mán" dataDxfId="410"/>
    <tableColumn id="3" xr3:uid="{7529AE9E-9859-42AE-AAC5-43EE8C21391B}" name="Þrið" dataDxfId="409"/>
    <tableColumn id="4" xr3:uid="{1FD7941B-ED99-4313-B83C-5480DEAAB006}" name="Miðv" dataDxfId="408"/>
    <tableColumn id="5" xr3:uid="{CCCB4F0D-86F6-4350-8EDA-7B8BBA79E3D2}" name="Fimmt" dataDxfId="407"/>
    <tableColumn id="6" xr3:uid="{5B362C7C-28B2-4AC2-AF51-BDDF44E55120}" name="Föst" dataDxfId="406"/>
    <tableColumn id="7" xr3:uid="{5262E62B-B07C-4878-9A92-EDFBB358062C}" name="Laug" dataDxfId="405"/>
  </tableColumns>
  <tableStyleInfo showFirstColumn="0" showLastColumn="0" showRowStripes="0" showColumnStripes="0"/>
  <extLst>
    <ext xmlns:x14="http://schemas.microsoft.com/office/spreadsheetml/2009/9/main" uri="{504A1905-F514-4f6f-8877-14C23A59335A}">
      <x14:table altTextSummary="December calendar in this table is auto updated with weekday names and dates"/>
    </ext>
  </extLst>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7C096E8F-A2CD-47A2-9DD5-1C1E7486FC72}" name="November5113538923353" displayName="November5113538923353" ref="B44:H50" totalsRowShown="0" headerRowDxfId="404" dataDxfId="403">
  <tableColumns count="7">
    <tableColumn id="1" xr3:uid="{42EB60D5-0EE2-4C96-AAA5-59548F12F981}" name="SUN" dataDxfId="402"/>
    <tableColumn id="2" xr3:uid="{B93E9B70-2358-4BFF-91DE-81547EC30C47}" name="Mán" dataDxfId="401"/>
    <tableColumn id="3" xr3:uid="{A95A1446-DA17-4ABB-B553-9FE6E4D41B9A}" name="Þrið" dataDxfId="400"/>
    <tableColumn id="4" xr3:uid="{F0EC004A-E97B-4407-8472-8655F0046815}" name="Miðv" dataDxfId="399"/>
    <tableColumn id="5" xr3:uid="{DE51B448-832A-4CA1-99D5-9DEE9610826E}" name="Fimmt" dataDxfId="398"/>
    <tableColumn id="6" xr3:uid="{93F80CBE-7B23-4CF9-AA6C-3F5220DFB788}" name="Föst" dataDxfId="397"/>
    <tableColumn id="7" xr3:uid="{248467C7-6B10-4DD7-8796-3A3D66BB09F7}" name="Laug" dataDxfId="396"/>
  </tableColumns>
  <tableStyleInfo showFirstColumn="0" showLastColumn="0" showRowStripes="0" showColumnStripes="0"/>
  <extLst>
    <ext xmlns:x14="http://schemas.microsoft.com/office/spreadsheetml/2009/9/main" uri="{504A1905-F514-4f6f-8877-14C23A59335A}">
      <x14:table altTextSummary="November calendar in this table is auto updated with weekday names and dates"/>
    </ext>
  </extLst>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B13EE2FE-66E7-444C-871B-3BD6C691F516}" name="August6114549023454" displayName="August6114549023454" ref="I28:O34" totalsRowShown="0" headerRowDxfId="395" dataDxfId="394">
  <tableColumns count="7">
    <tableColumn id="1" xr3:uid="{BF15E87B-3EDF-4B67-AD77-82EEB3845125}" name="SUN" dataDxfId="393"/>
    <tableColumn id="2" xr3:uid="{FB55ABA3-E6D1-4C83-834B-62C54C33284D}" name="Mán" dataDxfId="392"/>
    <tableColumn id="3" xr3:uid="{27FA5136-F5AC-4C30-BF86-D5063DE91532}" name="Þrið" dataDxfId="391"/>
    <tableColumn id="4" xr3:uid="{191E0DC0-D895-4139-AEE2-63D4FC82B946}" name="Miðv" dataDxfId="390"/>
    <tableColumn id="5" xr3:uid="{0E62CDDE-28A5-4DC3-A595-3DBAEFF0B15E}" name="Fimmt" dataDxfId="389"/>
    <tableColumn id="6" xr3:uid="{B024AB53-4EA7-4C4A-8908-D17BD4117FEA}" name="Föst" dataDxfId="388"/>
    <tableColumn id="7" xr3:uid="{2E1F4684-8588-44AB-88FB-B80ADB8C6A8F}" name="Laug" dataDxfId="387"/>
  </tableColumns>
  <tableStyleInfo showFirstColumn="0" showLastColumn="0" showRowStripes="0" showColumnStripes="0"/>
  <extLst>
    <ext xmlns:x14="http://schemas.microsoft.com/office/spreadsheetml/2009/9/main" uri="{504A1905-F514-4f6f-8877-14C23A59335A}">
      <x14:table altTextSummary="August calendar in this table is auto updated with weekday names and dates"/>
    </ext>
  </extLst>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92BE95EA-8D50-4890-AC77-6770EB32D2FD}" name="July7115559123555" displayName="July7115559123555" ref="B28:H34" totalsRowShown="0" headerRowDxfId="386" dataDxfId="385">
  <tableColumns count="7">
    <tableColumn id="1" xr3:uid="{2B645B20-E7FE-4856-8551-F8B05FBA1FE1}" name="SUN" dataDxfId="384"/>
    <tableColumn id="2" xr3:uid="{E5A7777E-C869-4380-B079-529FEB524AA2}" name="Mán" dataDxfId="383"/>
    <tableColumn id="3" xr3:uid="{F6D90A79-A2A8-42D6-B6CD-67C8B2EF8AB0}" name="Þrið" dataDxfId="382"/>
    <tableColumn id="4" xr3:uid="{EF83044F-A6BB-43BD-AE39-B23FA44343E0}" name="Miðv" dataDxfId="381"/>
    <tableColumn id="5" xr3:uid="{2DE9F165-CAA1-4961-9911-6F659239303E}" name="Fimmt" dataDxfId="380"/>
    <tableColumn id="6" xr3:uid="{3F6058A3-2E33-4411-9AD6-1EDA7EE98D2E}" name="Föst" dataDxfId="379"/>
    <tableColumn id="7" xr3:uid="{D6090AB3-1C2C-4B89-AA51-47260EBBCB29}" name="Laug" dataDxfId="378"/>
  </tableColumns>
  <tableStyleInfo showFirstColumn="0" showLastColumn="0" showRowStripes="0" showColumnStripes="0"/>
  <extLst>
    <ext xmlns:x14="http://schemas.microsoft.com/office/spreadsheetml/2009/9/main" uri="{504A1905-F514-4f6f-8877-14C23A59335A}">
      <x14:table altTextSummary="July calendar in this table is auto updated with weekday names and dates"/>
    </ext>
  </extLst>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BC85766B-B3C7-44A4-A37C-7D01A4BAEC69}" name="June8116569223656" displayName="June8116569223656" ref="I20:O26" totalsRowShown="0" headerRowDxfId="377" dataDxfId="376">
  <tableColumns count="7">
    <tableColumn id="1" xr3:uid="{419CF26A-F71B-4DE2-A698-DA135BE07BDA}" name="SUN" dataDxfId="375"/>
    <tableColumn id="2" xr3:uid="{C7368C26-9E3B-4236-BF2E-C569C89B5FA6}" name="Mán" dataDxfId="374"/>
    <tableColumn id="3" xr3:uid="{FA153C16-4EF7-4EB8-AABD-9EDE59D540E7}" name="Þrið" dataDxfId="373"/>
    <tableColumn id="4" xr3:uid="{A8B29BB5-F196-48B0-AA34-00CD74DB6940}" name="Miðv" dataDxfId="372"/>
    <tableColumn id="5" xr3:uid="{29C91A2C-B6F0-4043-BC78-8703555E78D0}" name="Fimmt" dataDxfId="371"/>
    <tableColumn id="6" xr3:uid="{C5F719A0-BAAD-4087-A846-2FB793B729D9}" name="Föst" dataDxfId="370"/>
    <tableColumn id="7" xr3:uid="{3428036D-239E-4C72-97D6-60A7FA9DDFB2}" name="Laug" dataDxfId="369"/>
  </tableColumns>
  <tableStyleInfo showFirstColumn="0" showLastColumn="0" showRowStripes="0" showColumnStripes="0"/>
  <extLst>
    <ext xmlns:x14="http://schemas.microsoft.com/office/spreadsheetml/2009/9/main" uri="{504A1905-F514-4f6f-8877-14C23A59335A}">
      <x14:table altTextSummary="June calendar in this table is auto updated with weekday names and dates"/>
    </ext>
  </extLst>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6DADBDE-DF6D-454D-8649-3A72369ED77B}" name="May_9117579323757" displayName="May_9117579323757" ref="B20:H26" totalsRowShown="0" headerRowDxfId="368" dataDxfId="367">
  <tableColumns count="7">
    <tableColumn id="1" xr3:uid="{88B1E15B-5A14-4A84-9815-7CF8CE9B85A1}" name="SUN" dataDxfId="366"/>
    <tableColumn id="2" xr3:uid="{67105A8C-9668-4D53-B824-4EA31AC032F3}" name="Mán" dataDxfId="365"/>
    <tableColumn id="3" xr3:uid="{358CD281-0D8C-49EF-B870-8EB8A31AB815}" name="Þrið" dataDxfId="364"/>
    <tableColumn id="4" xr3:uid="{5BE19C6E-1F62-4D50-8DC1-48FC215A8E62}" name="Miðv" dataDxfId="363"/>
    <tableColumn id="5" xr3:uid="{55851787-8552-4684-9561-26FEC30E7904}" name="Fimmt" dataDxfId="362"/>
    <tableColumn id="6" xr3:uid="{C46D2478-BA1E-4DD5-A981-75AF6ED1815D}" name="Föst" dataDxfId="361"/>
    <tableColumn id="7" xr3:uid="{646F6EE9-DDA7-44D0-AC60-F3CACC44DB08}" name="Laug" dataDxfId="360"/>
  </tableColumns>
  <tableStyleInfo showFirstColumn="0" showLastColumn="0" showRowStripes="0" showColumnStripes="0"/>
  <extLst>
    <ext xmlns:x14="http://schemas.microsoft.com/office/spreadsheetml/2009/9/main" uri="{504A1905-F514-4f6f-8877-14C23A59335A}">
      <x14:table altTextSummary="May calendar in this table is auto updated with weekday names and dates"/>
    </ext>
  </extLst>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7741EE36-388E-411D-9E1A-22CC84EB79C2}" name="March22118589423858" displayName="March22118589423858" ref="B12:H18" totalsRowShown="0" headerRowDxfId="359" dataDxfId="358">
  <tableColumns count="7">
    <tableColumn id="1" xr3:uid="{EB719579-234B-47C7-A94D-F10DDC1432F7}" name="SUN" dataDxfId="357"/>
    <tableColumn id="2" xr3:uid="{4E30DC07-B344-44AD-93AB-5678FF5742A1}" name="Mán" dataDxfId="356"/>
    <tableColumn id="3" xr3:uid="{6D8AC5C8-10CD-4E45-BF61-D3AED069CEFF}" name="Þrið" dataDxfId="355"/>
    <tableColumn id="4" xr3:uid="{C33027C1-E012-4CB5-8CDA-3EB5316882CB}" name="Miðv" dataDxfId="354"/>
    <tableColumn id="5" xr3:uid="{06E458ED-716C-4038-A2A0-E58BE384637A}" name="Fimmt" dataDxfId="353"/>
    <tableColumn id="6" xr3:uid="{C37706E5-044D-4EF7-8228-C8D7D27F916D}" name="Föst" dataDxfId="352"/>
    <tableColumn id="7" xr3:uid="{2CE4B3C1-9978-4720-880B-FEA47C769343}" name="Laug" dataDxfId="351"/>
  </tableColumns>
  <tableStyleInfo showFirstColumn="0" showLastColumn="0" showRowStripes="0" showColumnStripes="0"/>
  <extLst>
    <ext xmlns:x14="http://schemas.microsoft.com/office/spreadsheetml/2009/9/main" uri="{504A1905-F514-4f6f-8877-14C23A59335A}">
      <x14:table altTextSummary="March calendar in this table is auto updated with weekday names and dat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B9987B7-53E6-4450-8C9D-39A47FFE4134}" name="June" displayName="June" ref="K22:Q28" totalsRowShown="0" headerRowDxfId="917" dataDxfId="916">
  <autoFilter ref="K22:Q28" xr:uid="{7057847F-74B8-4861-B2F4-DF1BEFB3609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86102EA-1BCA-43D2-BF1B-CDC69B4F8D11}" name="SUN" dataDxfId="915"/>
    <tableColumn id="2" xr3:uid="{C194C86A-B8C3-4374-966A-22BFA0B87048}" name="Mán" dataDxfId="914"/>
    <tableColumn id="3" xr3:uid="{59B5196A-9902-475A-80A7-EFF51EFA062C}" name="Þrið" dataDxfId="913"/>
    <tableColumn id="4" xr3:uid="{40178AF9-C419-4535-8950-10F3AF777975}" name="Miðv" dataDxfId="912"/>
    <tableColumn id="5" xr3:uid="{BDB3553D-E653-45F5-90BF-B9941CEE517B}" name="Fimmt" dataDxfId="911"/>
    <tableColumn id="6" xr3:uid="{C391E899-8C56-4F85-BC13-979EA10FF077}" name="Föst" dataDxfId="910"/>
    <tableColumn id="7" xr3:uid="{AF6B7E0C-93D9-4615-ABA0-6086AA3DDB65}" name="Laug" dataDxfId="909"/>
  </tableColumns>
  <tableStyleInfo showFirstColumn="0" showLastColumn="0" showRowStripes="0" showColumnStripes="0"/>
  <extLst>
    <ext xmlns:x14="http://schemas.microsoft.com/office/spreadsheetml/2009/9/main" uri="{504A1905-F514-4f6f-8877-14C23A59335A}">
      <x14:table altTextSummary="June calendar in this table is auto updated with weekday names and dates"/>
    </ext>
  </extLst>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B3AB1224-8749-43E7-BE9B-E61F331857CC}" name="April23119599523959" displayName="April23119599523959" ref="I12:O18" totalsRowShown="0" headerRowDxfId="350" dataDxfId="349">
  <tableColumns count="7">
    <tableColumn id="1" xr3:uid="{33B7F17F-0AB0-47A5-94AD-0B268BC527E1}" name="SUN" dataDxfId="348"/>
    <tableColumn id="2" xr3:uid="{248F354B-2F78-49D2-9708-010AC58C3C62}" name="Mán" dataDxfId="347"/>
    <tableColumn id="3" xr3:uid="{71EC5FA6-DF42-4CB3-B19E-D6B6F2EA18B8}" name="Þrið" dataDxfId="346"/>
    <tableColumn id="4" xr3:uid="{A9AC82DD-2DA9-4B67-BC48-CA6B98814E82}" name="Miðv" dataDxfId="345"/>
    <tableColumn id="5" xr3:uid="{5DEDD333-93E3-4362-BFEB-1038FB6033EB}" name="Fimmt" dataDxfId="344"/>
    <tableColumn id="6" xr3:uid="{4F92EE89-EB9F-477B-B43A-83F7DEFBBDF1}" name="Föst" dataDxfId="343"/>
    <tableColumn id="7" xr3:uid="{DE4968A2-9DF4-48CC-8A98-34BD4E3AB51C}" name="Laug" dataDxfId="342"/>
  </tableColumns>
  <tableStyleInfo showFirstColumn="0" showLastColumn="0" showRowStripes="0" showColumnStripes="0"/>
  <extLst>
    <ext xmlns:x14="http://schemas.microsoft.com/office/spreadsheetml/2009/9/main" uri="{504A1905-F514-4f6f-8877-14C23A59335A}">
      <x14:table altTextSummary="April calendar in this table is auto updated with weekday names and dates"/>
    </ext>
  </extLst>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716AAA77-081C-44FF-8E4F-F03BF4B11E83}" name="February24120609624060" displayName="February24120609624060" ref="I4:O9" totalsRowShown="0" headerRowDxfId="341" dataDxfId="340">
  <tableColumns count="7">
    <tableColumn id="1" xr3:uid="{F52835E0-C60A-41C8-9A53-0CD81CBC2A94}" name="SUN" dataDxfId="339"/>
    <tableColumn id="2" xr3:uid="{19F10745-D68B-49F0-A9CD-5E32C9FA5F4A}" name="Mán" dataDxfId="338"/>
    <tableColumn id="3" xr3:uid="{1A5884ED-8AFA-45F6-999C-0C223C5DBE40}" name="Þrið" dataDxfId="337"/>
    <tableColumn id="4" xr3:uid="{D7AA5475-766B-435D-83B3-13159ECC19C5}" name="Miðv" dataDxfId="336"/>
    <tableColumn id="5" xr3:uid="{E5ECB787-61B7-4DCF-BF11-DA45CAE6B9AC}" name="Fimmt" dataDxfId="335"/>
    <tableColumn id="6" xr3:uid="{B8563AFE-B0C7-4365-97BC-638D310038C5}" name="Föst" dataDxfId="334"/>
    <tableColumn id="7" xr3:uid="{1209B063-A287-4FC9-B6F8-1F829D245DD6}" name="Laug" dataDxfId="333"/>
  </tableColumns>
  <tableStyleInfo showFirstColumn="0" showLastColumn="0" showRowStripes="0" showColumnStripes="0"/>
  <extLst>
    <ext xmlns:x14="http://schemas.microsoft.com/office/spreadsheetml/2009/9/main" uri="{504A1905-F514-4f6f-8877-14C23A59335A}">
      <x14:table altTextSummary="February calendar in this table is auto updated with weekday names and dates "/>
    </ext>
  </extLst>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73D8CE0C-EBF7-4CF7-9AAB-CC511E132B94}" name="January25121619724161" displayName="January25121619724161" ref="B4:H10" totalsRowShown="0" headerRowDxfId="332" dataDxfId="331">
  <sortState xmlns:xlrd2="http://schemas.microsoft.com/office/spreadsheetml/2017/richdata2" ref="B5:H9">
    <sortCondition descending="1" ref="B4:B9"/>
  </sortState>
  <tableColumns count="7">
    <tableColumn id="1" xr3:uid="{55E2A2DD-173C-478B-B214-DF1962B3018E}" name="SUN" dataDxfId="330"/>
    <tableColumn id="2" xr3:uid="{F749094D-5746-477B-B56B-F2031B488A24}" name="Mán" dataDxfId="329"/>
    <tableColumn id="3" xr3:uid="{6F1543FD-ADA5-4549-82FF-A5CAF61D4204}" name="Þrið" dataDxfId="328"/>
    <tableColumn id="4" xr3:uid="{339CEE2A-9C2D-454B-A904-838AE9E622B2}" name="Miðv" dataDxfId="327"/>
    <tableColumn id="5" xr3:uid="{A33F39A3-AC41-413D-BB36-EBA7A3FF19BD}" name="Fimmt" dataDxfId="326"/>
    <tableColumn id="6" xr3:uid="{1680F1A2-9874-4151-8E6E-A27BA4130184}" name="Föst" dataDxfId="325"/>
    <tableColumn id="7" xr3:uid="{60D4596E-9924-46D9-A276-3293700BDFFB}" name="Laug" dataDxfId="324"/>
  </tableColumns>
  <tableStyleInfo showFirstColumn="0" showLastColumn="0" showRowStripes="0" showColumnStripes="0"/>
  <extLst>
    <ext xmlns:x14="http://schemas.microsoft.com/office/spreadsheetml/2009/9/main" uri="{504A1905-F514-4f6f-8877-14C23A59335A}">
      <x14:table altTextSummary="January calendar in this table is auto updated with weekday names and dates"/>
    </ext>
  </extLst>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7" xr:uid="{F43242C6-7FA6-418B-9766-7E5CB45DC2F5}" name="September21105086230254278" displayName="September21105086230254278" ref="B36:H42" totalsRowShown="0" headerRowDxfId="323" dataDxfId="322">
  <tableColumns count="7">
    <tableColumn id="1" xr3:uid="{D6201CB1-1127-481A-B517-5667BE001192}" name="SUN" dataDxfId="321"/>
    <tableColumn id="2" xr3:uid="{32DD2F22-9592-4E17-9966-A3F6F102E0BE}" name="Mán" dataDxfId="320"/>
    <tableColumn id="3" xr3:uid="{E81B49A2-2190-4340-B914-11F384D8AECD}" name="Þrið" dataDxfId="319"/>
    <tableColumn id="4" xr3:uid="{8FE64367-EA8A-4C14-A486-527A281E2871}" name="Miðv" dataDxfId="318"/>
    <tableColumn id="5" xr3:uid="{9241968F-D0B6-4E8E-8D1D-F4BFD6412362}" name="Fimmt" dataDxfId="317"/>
    <tableColumn id="6" xr3:uid="{1E13BC6F-51CD-46CF-89B6-1EEA34975E2A}" name="Föst" dataDxfId="316"/>
    <tableColumn id="7" xr3:uid="{7F6B46C8-3F13-42F8-A325-D069038244F0}" name="Laug" dataDxfId="315"/>
  </tableColumns>
  <tableStyleInfo showFirstColumn="0" showLastColumn="0" showRowStripes="0" showColumnStripes="0"/>
  <extLst>
    <ext xmlns:x14="http://schemas.microsoft.com/office/spreadsheetml/2009/9/main" uri="{504A1905-F514-4f6f-8877-14C23A59335A}">
      <x14:table altTextSummary="September calendar in this table is auto updated with weekday names and dates"/>
    </ext>
  </extLst>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8" xr:uid="{21EC203D-238C-42BE-B8FB-A01A6FE09C68}" name="October31115187231255279" displayName="October31115187231255279" ref="I36:O42" totalsRowShown="0" headerRowDxfId="314" dataDxfId="313">
  <tableColumns count="7">
    <tableColumn id="1" xr3:uid="{B8BEDA58-DB12-45FA-9FC8-445CD881A878}" name="SUN" dataDxfId="312"/>
    <tableColumn id="2" xr3:uid="{AEB8D55D-874D-4EFE-A067-15C5739C6BAB}" name="Mán" dataDxfId="311"/>
    <tableColumn id="3" xr3:uid="{8DE9D238-660C-441A-B7B2-7E6DD0E4EC9C}" name="Þrið" dataDxfId="310"/>
    <tableColumn id="4" xr3:uid="{87545174-7D55-47AB-9099-8CE640A9812F}" name="Miðv" dataDxfId="309"/>
    <tableColumn id="5" xr3:uid="{0A42A280-AE77-4EA9-9600-546D231CDC81}" name="Fimmt" dataDxfId="308"/>
    <tableColumn id="6" xr3:uid="{D41FFB27-8B93-4B9A-959C-6654F9BE5904}" name="Föst" dataDxfId="307"/>
    <tableColumn id="7" xr3:uid="{BDD6CAA2-19AB-4EE3-BC86-B06286C03F97}" name="Laug" dataDxfId="306"/>
  </tableColumns>
  <tableStyleInfo showFirstColumn="0" showLastColumn="0" showRowStripes="0" showColumnStripes="0"/>
  <extLst>
    <ext xmlns:x14="http://schemas.microsoft.com/office/spreadsheetml/2009/9/main" uri="{504A1905-F514-4f6f-8877-14C23A59335A}">
      <x14:table altTextSummary="October calendar in this table is auto updated with weekday names and dates"/>
    </ext>
  </extLst>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9" xr:uid="{F3179C8A-9B64-444E-BBD5-451A3AECFEAB}" name="December41125288232256280" displayName="December41125288232256280" ref="I44:O50" totalsRowShown="0" headerRowDxfId="305" dataDxfId="304">
  <tableColumns count="7">
    <tableColumn id="1" xr3:uid="{41040530-BCD0-4D5D-965B-CCD6DD3991EB}" name="SUN" dataDxfId="303"/>
    <tableColumn id="2" xr3:uid="{1FFCDB06-0FBA-416B-A6B5-672E528FEEE5}" name="Mán" dataDxfId="302"/>
    <tableColumn id="3" xr3:uid="{676A56BA-A74B-40DC-B04E-34E45404C538}" name="Þrið" dataDxfId="301"/>
    <tableColumn id="4" xr3:uid="{840673A7-775C-461B-B5FA-3C40990862D0}" name="Miðv" dataDxfId="300"/>
    <tableColumn id="5" xr3:uid="{F52CEBC6-F99F-4316-A94B-653622A4FC66}" name="Fimmt" dataDxfId="299"/>
    <tableColumn id="6" xr3:uid="{18B0E733-F5F0-408E-9EFC-F5301D6EE1D4}" name="Föst" dataDxfId="298"/>
    <tableColumn id="7" xr3:uid="{A1BD8599-D816-44E0-91A6-FF749813EC45}" name="Laug" dataDxfId="297"/>
  </tableColumns>
  <tableStyleInfo showFirstColumn="0" showLastColumn="0" showRowStripes="0" showColumnStripes="0"/>
  <extLst>
    <ext xmlns:x14="http://schemas.microsoft.com/office/spreadsheetml/2009/9/main" uri="{504A1905-F514-4f6f-8877-14C23A59335A}">
      <x14:table altTextSummary="December calendar in this table is auto updated with weekday names and dates"/>
    </ext>
  </extLst>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0" xr:uid="{3359770A-F86C-427D-93D7-8297F50BB300}" name="November51135389233257281" displayName="November51135389233257281" ref="B44:H50" totalsRowShown="0" headerRowDxfId="296" dataDxfId="295">
  <tableColumns count="7">
    <tableColumn id="1" xr3:uid="{A0D6293B-EA01-4047-8616-ABDDA9F050A5}" name="SUN" dataDxfId="294"/>
    <tableColumn id="2" xr3:uid="{3A968FBF-2258-4D58-8B4B-B664CB282EB4}" name="Mán" dataDxfId="293"/>
    <tableColumn id="3" xr3:uid="{5DF8E589-277E-407B-9DC5-4FA55188F4B5}" name="Þrið" dataDxfId="292"/>
    <tableColumn id="4" xr3:uid="{E62F1F2B-0FEA-40B8-9C09-62D33888268E}" name="Miðv" dataDxfId="291"/>
    <tableColumn id="5" xr3:uid="{EFD41A18-97FF-4405-9930-E41C7C4E1804}" name="Fimmt" dataDxfId="290"/>
    <tableColumn id="6" xr3:uid="{36F60315-5488-4C78-BCA4-14BD4A59A3DE}" name="Föst" dataDxfId="289"/>
    <tableColumn id="7" xr3:uid="{B181D86C-E716-45AF-9103-3945AA6ED343}" name="Laug" dataDxfId="288"/>
  </tableColumns>
  <tableStyleInfo showFirstColumn="0" showLastColumn="0" showRowStripes="0" showColumnStripes="0"/>
  <extLst>
    <ext xmlns:x14="http://schemas.microsoft.com/office/spreadsheetml/2009/9/main" uri="{504A1905-F514-4f6f-8877-14C23A59335A}">
      <x14:table altTextSummary="November calendar in this table is auto updated with weekday names and dates"/>
    </ext>
  </extLst>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1" xr:uid="{F1FCDB07-27AC-43D9-9B53-DCF094642E6B}" name="August61145490234258282" displayName="August61145490234258282" ref="I28:O34" totalsRowShown="0" headerRowDxfId="287" dataDxfId="286">
  <tableColumns count="7">
    <tableColumn id="1" xr3:uid="{2F12205E-6BC9-47F7-8F56-6464F05CFE93}" name="SUN" dataDxfId="285"/>
    <tableColumn id="2" xr3:uid="{4EDDF9D2-426D-4561-B016-8BBAD629587A}" name="Mán" dataDxfId="284"/>
    <tableColumn id="3" xr3:uid="{FA2996BB-A657-4A42-8C18-0F5CC3C4E8D4}" name="Þrið" dataDxfId="283"/>
    <tableColumn id="4" xr3:uid="{5F79C51D-1024-41C9-B014-F65E17731F39}" name="Miðv" dataDxfId="282"/>
    <tableColumn id="5" xr3:uid="{0DE9910B-63FB-40C2-B235-513407B570F3}" name="Fimmt" dataDxfId="281"/>
    <tableColumn id="6" xr3:uid="{1AFBC8D1-81F5-4E1D-BBCB-C3E3005B31E8}" name="Föst" dataDxfId="280"/>
    <tableColumn id="7" xr3:uid="{F5578E58-233E-4E18-BDC2-F7A1E567D8CC}" name="Laug" dataDxfId="279"/>
  </tableColumns>
  <tableStyleInfo showFirstColumn="0" showLastColumn="0" showRowStripes="0" showColumnStripes="0"/>
  <extLst>
    <ext xmlns:x14="http://schemas.microsoft.com/office/spreadsheetml/2009/9/main" uri="{504A1905-F514-4f6f-8877-14C23A59335A}">
      <x14:table altTextSummary="August calendar in this table is auto updated with weekday names and dates"/>
    </ext>
  </extLst>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2" xr:uid="{E8455E5F-65E9-4C62-AE85-E8418F36CF72}" name="July71155591235259283" displayName="July71155591235259283" ref="B28:H34" totalsRowShown="0" headerRowDxfId="278" dataDxfId="277">
  <tableColumns count="7">
    <tableColumn id="1" xr3:uid="{A9BC62AA-888C-4A1C-A8FE-D0C50555D42B}" name="SUN" dataDxfId="276"/>
    <tableColumn id="2" xr3:uid="{8135228B-7108-4C74-A412-69A6759E0D26}" name="Mán" dataDxfId="275"/>
    <tableColumn id="3" xr3:uid="{0B637380-7A02-47EF-B198-8FFC708B1B60}" name="Þrið" dataDxfId="274"/>
    <tableColumn id="4" xr3:uid="{D5ECF1DE-E86C-42CA-A12B-60F90381F1FE}" name="Miðv" dataDxfId="273"/>
    <tableColumn id="5" xr3:uid="{FF7ABF5A-7ADD-45A6-AD9A-6F28C71996D4}" name="Fimmt" dataDxfId="272"/>
    <tableColumn id="6" xr3:uid="{38CADC04-914C-4E9E-AB87-ED54B7A31DBE}" name="Föst" dataDxfId="271"/>
    <tableColumn id="7" xr3:uid="{30DA7466-EB4E-4250-BEFD-C73BB077DE1C}" name="Laug" dataDxfId="270"/>
  </tableColumns>
  <tableStyleInfo showFirstColumn="0" showLastColumn="0" showRowStripes="0" showColumnStripes="0"/>
  <extLst>
    <ext xmlns:x14="http://schemas.microsoft.com/office/spreadsheetml/2009/9/main" uri="{504A1905-F514-4f6f-8877-14C23A59335A}">
      <x14:table altTextSummary="July calendar in this table is auto updated with weekday names and dates"/>
    </ext>
  </extLst>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3" xr:uid="{05C65CAB-A1A5-4579-ABFA-42DDE9A868D0}" name="June81165692236260284" displayName="June81165692236260284" ref="I20:O26" totalsRowShown="0" headerRowDxfId="269" dataDxfId="268">
  <tableColumns count="7">
    <tableColumn id="1" xr3:uid="{191558CE-062D-4A5B-9C12-BFDB1D4DACF0}" name="SUN" dataDxfId="267"/>
    <tableColumn id="2" xr3:uid="{81D3482B-A6C3-43E2-8E55-52452B38F96A}" name="Mán" dataDxfId="266"/>
    <tableColumn id="3" xr3:uid="{40FB9C1E-3013-416A-8CA9-5774FEA9531B}" name="Þrið" dataDxfId="265"/>
    <tableColumn id="4" xr3:uid="{C6B7B7A7-AC74-4BEE-A226-B50E4449966D}" name="Miðv" dataDxfId="264"/>
    <tableColumn id="5" xr3:uid="{C122E4D8-3B3E-4B76-A4BB-3A5C18AC495A}" name="Fimmt" dataDxfId="263"/>
    <tableColumn id="6" xr3:uid="{BBEDE35A-5402-43E7-A142-93BC0E5D3B54}" name="Föst" dataDxfId="262"/>
    <tableColumn id="7" xr3:uid="{4AD1927B-A98C-4FAF-8F46-723FF20578EC}" name="Laug" dataDxfId="261"/>
  </tableColumns>
  <tableStyleInfo showFirstColumn="0" showLastColumn="0" showRowStripes="0" showColumnStripes="0"/>
  <extLst>
    <ext xmlns:x14="http://schemas.microsoft.com/office/spreadsheetml/2009/9/main" uri="{504A1905-F514-4f6f-8877-14C23A59335A}">
      <x14:table altTextSummary="June calendar in this table is auto updated with weekday names and dat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7944E7C-9B8A-4194-B034-46E5D0A26219}" name="May" displayName="May" ref="C22:I28" totalsRowShown="0" headerRowDxfId="908" dataDxfId="907">
  <autoFilter ref="C22:I28" xr:uid="{B526D7A0-2417-4315-B717-973C3BE43DF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6AE9DEF-4B20-42DF-860F-E5FEA1931544}" name="SUN" dataDxfId="906"/>
    <tableColumn id="2" xr3:uid="{0D18FAF9-1362-4AF0-B56F-782045BC6DB7}" name="Mán" dataDxfId="905"/>
    <tableColumn id="3" xr3:uid="{8FBCF9B5-6CA8-4EB0-9DF9-D8F0F6F9C6BC}" name="Þrið" dataDxfId="904"/>
    <tableColumn id="4" xr3:uid="{4F7F0F7F-47CD-4FF1-9E35-1B24099D080C}" name="Miðv" dataDxfId="903"/>
    <tableColumn id="5" xr3:uid="{DF92B16F-6BC5-4BDE-98FB-CDC534ADD668}" name="Fimmt" dataDxfId="902"/>
    <tableColumn id="6" xr3:uid="{D029CFB9-380E-45BB-8A4B-FA3072C21946}" name="Föst" dataDxfId="901"/>
    <tableColumn id="7" xr3:uid="{478495E3-4C1A-4928-9264-BB651B96552E}" name="Laug" dataDxfId="900"/>
  </tableColumns>
  <tableStyleInfo showFirstColumn="0" showLastColumn="0" showRowStripes="0" showColumnStripes="0"/>
  <extLst>
    <ext xmlns:x14="http://schemas.microsoft.com/office/spreadsheetml/2009/9/main" uri="{504A1905-F514-4f6f-8877-14C23A59335A}">
      <x14:table altTextSummary="May calendar in this table is auto updated with weekday names and dates"/>
    </ext>
  </extLst>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4" xr:uid="{1B4E89FD-771C-4982-BB3B-676D0EB34F1D}" name="May_91175793237261285" displayName="May_91175793237261285" ref="B20:H26" totalsRowShown="0" headerRowDxfId="260" dataDxfId="259">
  <tableColumns count="7">
    <tableColumn id="1" xr3:uid="{2BF09EC2-5B88-47BB-A957-23F805F02604}" name="SUN" dataDxfId="258"/>
    <tableColumn id="2" xr3:uid="{DC96DF6E-5D53-4280-9970-E22D65B33855}" name="Mán" dataDxfId="257"/>
    <tableColumn id="3" xr3:uid="{92E31AC2-7ADF-497A-8F41-CCAE0233606D}" name="Þrið" dataDxfId="256"/>
    <tableColumn id="4" xr3:uid="{80AAF116-53D7-40C4-8C71-0DFDA208EFF3}" name="Miðv" dataDxfId="255"/>
    <tableColumn id="5" xr3:uid="{1A68B110-BC8C-4BF9-9F03-6F1855ED18FB}" name="Fimmt" dataDxfId="254"/>
    <tableColumn id="6" xr3:uid="{65BF4E9C-D10C-4702-A811-A5898D01F9D7}" name="Föst" dataDxfId="253"/>
    <tableColumn id="7" xr3:uid="{C9DBA5CF-6AE0-426B-8FD9-794DF0850157}" name="Laug" dataDxfId="252"/>
  </tableColumns>
  <tableStyleInfo showFirstColumn="0" showLastColumn="0" showRowStripes="0" showColumnStripes="0"/>
  <extLst>
    <ext xmlns:x14="http://schemas.microsoft.com/office/spreadsheetml/2009/9/main" uri="{504A1905-F514-4f6f-8877-14C23A59335A}">
      <x14:table altTextSummary="May calendar in this table is auto updated with weekday names and dates"/>
    </ext>
  </extLst>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5" xr:uid="{2B2B621F-ED1A-48F7-A82F-1E42D8E5A272}" name="March221185894238262286" displayName="March221185894238262286" ref="B12:H18" totalsRowShown="0" headerRowDxfId="251" dataDxfId="250">
  <tableColumns count="7">
    <tableColumn id="1" xr3:uid="{74512E4B-8F02-443B-81C1-70325100D976}" name="SUN" dataDxfId="249"/>
    <tableColumn id="2" xr3:uid="{4E9C0F26-C5A1-425B-8DFC-4FBDB23076EE}" name="Mán" dataDxfId="248"/>
    <tableColumn id="3" xr3:uid="{CBB48456-0300-4080-9EE6-405B4F48778B}" name="Þrið" dataDxfId="247"/>
    <tableColumn id="4" xr3:uid="{D5D46454-3E26-447E-A4CC-CD4AA44E577C}" name="Miðv" dataDxfId="246"/>
    <tableColumn id="5" xr3:uid="{B8A22D5E-BB72-4120-93D4-BCEC25DAD7A5}" name="Fimmt" dataDxfId="245"/>
    <tableColumn id="6" xr3:uid="{A5692184-AC74-40FF-A6CC-8A466FB9C462}" name="Föst" dataDxfId="244"/>
    <tableColumn id="7" xr3:uid="{EA939A84-E04B-4B58-9C5A-9F3F5B093CDB}" name="Laug" dataDxfId="243"/>
  </tableColumns>
  <tableStyleInfo showFirstColumn="0" showLastColumn="0" showRowStripes="0" showColumnStripes="0"/>
  <extLst>
    <ext xmlns:x14="http://schemas.microsoft.com/office/spreadsheetml/2009/9/main" uri="{504A1905-F514-4f6f-8877-14C23A59335A}">
      <x14:table altTextSummary="March calendar in this table is auto updated with weekday names and dates"/>
    </ext>
  </extLst>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6" xr:uid="{BD9A3755-59F0-448D-97E9-CDE9A10175C3}" name="April231195995239263287" displayName="April231195995239263287" ref="I12:O18" totalsRowShown="0" headerRowDxfId="242" dataDxfId="241">
  <tableColumns count="7">
    <tableColumn id="1" xr3:uid="{EE3882B5-C1FA-4628-8584-104F07CE6AB7}" name="SUN" dataDxfId="240"/>
    <tableColumn id="2" xr3:uid="{BBF06CA6-A257-456A-8C9F-D25A57E5D119}" name="Mán" dataDxfId="239"/>
    <tableColumn id="3" xr3:uid="{8F6BE722-777B-4E3C-B1D8-311EBA7789C8}" name="Þrið" dataDxfId="238"/>
    <tableColumn id="4" xr3:uid="{65AFB5A8-84E9-4FDB-A945-B21C9F1D3204}" name="Miðv" dataDxfId="237"/>
    <tableColumn id="5" xr3:uid="{12D96200-E21C-46C2-9A86-D0396816B650}" name="Fimmt" dataDxfId="236"/>
    <tableColumn id="6" xr3:uid="{913F8015-DC51-487A-84E0-7E732DC04515}" name="Föst" dataDxfId="235"/>
    <tableColumn id="7" xr3:uid="{7B152A9A-7E12-4722-B365-94DCFC163742}" name="Laug" dataDxfId="234"/>
  </tableColumns>
  <tableStyleInfo showFirstColumn="0" showLastColumn="0" showRowStripes="0" showColumnStripes="0"/>
  <extLst>
    <ext xmlns:x14="http://schemas.microsoft.com/office/spreadsheetml/2009/9/main" uri="{504A1905-F514-4f6f-8877-14C23A59335A}">
      <x14:table altTextSummary="April calendar in this table is auto updated with weekday names and dates"/>
    </ext>
  </extLst>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7" xr:uid="{89E5AB00-96AD-4346-A3C1-0ACF4D0C2E59}" name="February241206096240264288" displayName="February241206096240264288" ref="I4:O9" totalsRowShown="0" headerRowDxfId="233" dataDxfId="232">
  <tableColumns count="7">
    <tableColumn id="1" xr3:uid="{BA259C69-EC1F-4AF4-B1A7-53E5F09BA3CA}" name="SUN" dataDxfId="231"/>
    <tableColumn id="2" xr3:uid="{F3ACF021-4D21-4E2D-9671-2F1DB28DE913}" name="Mán" dataDxfId="230"/>
    <tableColumn id="3" xr3:uid="{5DDC1737-2D1A-4383-BB18-769E8018F41C}" name="Þrið" dataDxfId="229"/>
    <tableColumn id="4" xr3:uid="{3D8C7942-7332-4D71-BCED-6FE71D4D0476}" name="Miðv" dataDxfId="228"/>
    <tableColumn id="5" xr3:uid="{208C2E64-A46D-4541-B00B-B225E05EFDAE}" name="Fimmt" dataDxfId="227"/>
    <tableColumn id="6" xr3:uid="{36A60344-D044-40FE-9525-FA3CFE63D6DC}" name="Föst" dataDxfId="226"/>
    <tableColumn id="7" xr3:uid="{5D8F33E5-55AF-4460-951B-D8956DEDF591}" name="Laug" dataDxfId="225"/>
  </tableColumns>
  <tableStyleInfo showFirstColumn="0" showLastColumn="0" showRowStripes="0" showColumnStripes="0"/>
  <extLst>
    <ext xmlns:x14="http://schemas.microsoft.com/office/spreadsheetml/2009/9/main" uri="{504A1905-F514-4f6f-8877-14C23A59335A}">
      <x14:table altTextSummary="February calendar in this table is auto updated with weekday names and dates "/>
    </ext>
  </extLst>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8" xr:uid="{0C954A98-DF1B-456C-A9AC-50EF5FCDDB11}" name="January251216197241265289" displayName="January251216197241265289" ref="B4:H10" totalsRowShown="0" headerRowDxfId="224" dataDxfId="223">
  <sortState xmlns:xlrd2="http://schemas.microsoft.com/office/spreadsheetml/2017/richdata2" ref="B5:H9">
    <sortCondition descending="1" ref="B4:B9"/>
  </sortState>
  <tableColumns count="7">
    <tableColumn id="1" xr3:uid="{2284CDE0-35EC-4AFE-AB76-8EECFAD721C9}" name="SUN" dataDxfId="222"/>
    <tableColumn id="2" xr3:uid="{2F066FE2-35B2-4545-A7C8-72147CD5EB85}" name="Mán" dataDxfId="221"/>
    <tableColumn id="3" xr3:uid="{AAA0CA93-570D-405D-A90B-A494BE6434B1}" name="Þrið" dataDxfId="220"/>
    <tableColumn id="4" xr3:uid="{EB66E2D5-39BB-4330-8F7A-1786B9AC6077}" name="Miðv" dataDxfId="219"/>
    <tableColumn id="5" xr3:uid="{6B2E3606-EBE2-4164-9166-FE908ECE9495}" name="Fimmt" dataDxfId="218"/>
    <tableColumn id="6" xr3:uid="{36EF555F-CC7C-4BD6-BCD5-152477CFE5D4}" name="Föst" dataDxfId="217"/>
    <tableColumn id="7" xr3:uid="{C5DB27A8-9FBA-4B47-85FE-0F9DD2BA9504}" name="Laug" dataDxfId="216"/>
  </tableColumns>
  <tableStyleInfo showFirstColumn="0" showLastColumn="0" showRowStripes="0" showColumnStripes="0"/>
  <extLst>
    <ext xmlns:x14="http://schemas.microsoft.com/office/spreadsheetml/2009/9/main" uri="{504A1905-F514-4f6f-8877-14C23A59335A}">
      <x14:table altTextSummary="January calendar in this table is auto updated with weekday names and dates"/>
    </ext>
  </extLst>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9" xr:uid="{1F63B9C7-A2CE-4848-871B-40C16F560F58}" name="September21105086230254290" displayName="September21105086230254290" ref="B36:H42" totalsRowShown="0" headerRowDxfId="215" dataDxfId="214">
  <tableColumns count="7">
    <tableColumn id="1" xr3:uid="{50D89458-187D-40F8-A6B3-CCC98AADADD6}" name="SUN" dataDxfId="213"/>
    <tableColumn id="2" xr3:uid="{AD6C2193-654E-4C4F-B5CE-2090D8FCC96C}" name="Mán" dataDxfId="212"/>
    <tableColumn id="3" xr3:uid="{9BFE34C8-2D7E-403E-9DB0-A2AD23EB3C71}" name="Þrið" dataDxfId="211"/>
    <tableColumn id="4" xr3:uid="{AFC50A5A-12ED-424F-B6AD-5C2D8EA87A10}" name="Miðv" dataDxfId="210"/>
    <tableColumn id="5" xr3:uid="{FE253E5B-D605-4B24-B7E3-8CBB2C4C7BD0}" name="Fimmt" dataDxfId="209"/>
    <tableColumn id="6" xr3:uid="{931B2DE8-44B1-4B6C-9994-F849F1CCDDD6}" name="Föst" dataDxfId="208"/>
    <tableColumn id="7" xr3:uid="{6C019F91-64EE-47FA-9109-62D56466ED36}" name="Laug" dataDxfId="207"/>
  </tableColumns>
  <tableStyleInfo showFirstColumn="0" showLastColumn="0" showRowStripes="0" showColumnStripes="0"/>
  <extLst>
    <ext xmlns:x14="http://schemas.microsoft.com/office/spreadsheetml/2009/9/main" uri="{504A1905-F514-4f6f-8877-14C23A59335A}">
      <x14:table altTextSummary="September calendar in this table is auto updated with weekday names and dates"/>
    </ext>
  </extLst>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0" xr:uid="{125CBDDC-B025-4B62-9A51-118EF9D81DEA}" name="October31115187231255291" displayName="October31115187231255291" ref="I36:O42" totalsRowShown="0" headerRowDxfId="206" dataDxfId="205">
  <tableColumns count="7">
    <tableColumn id="1" xr3:uid="{E5509BB8-1D5F-4E2F-A93D-E2D0089E1558}" name="SUN" dataDxfId="204"/>
    <tableColumn id="2" xr3:uid="{D9E11791-CAC5-4779-A34F-E9DE913F225A}" name="Mán" dataDxfId="203"/>
    <tableColumn id="3" xr3:uid="{881446D9-3550-4D49-9406-7495A04DE411}" name="Þrið" dataDxfId="202"/>
    <tableColumn id="4" xr3:uid="{2CC550C0-35F1-4507-9BD0-8B1E785EC3A6}" name="Miðv" dataDxfId="201"/>
    <tableColumn id="5" xr3:uid="{E81E24B8-EB8D-4B45-9FAD-9B472810C4AF}" name="Fimmt" dataDxfId="200"/>
    <tableColumn id="6" xr3:uid="{0DF7E3FB-9FAC-482C-A5CD-94AD94FD203A}" name="Föst" dataDxfId="199"/>
    <tableColumn id="7" xr3:uid="{61086EFF-C3A8-44C6-AB7F-18EDB1E95EE9}" name="Laug" dataDxfId="198"/>
  </tableColumns>
  <tableStyleInfo showFirstColumn="0" showLastColumn="0" showRowStripes="0" showColumnStripes="0"/>
  <extLst>
    <ext xmlns:x14="http://schemas.microsoft.com/office/spreadsheetml/2009/9/main" uri="{504A1905-F514-4f6f-8877-14C23A59335A}">
      <x14:table altTextSummary="October calendar in this table is auto updated with weekday names and dates"/>
    </ext>
  </extLst>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1" xr:uid="{ABFB2CD6-4BFF-449D-841D-7704FB1F276A}" name="December41125288232256292" displayName="December41125288232256292" ref="I44:O50" totalsRowShown="0" headerRowDxfId="197" dataDxfId="196">
  <tableColumns count="7">
    <tableColumn id="1" xr3:uid="{06F8DBFD-F70D-4224-9C13-64358646214E}" name="SUN" dataDxfId="195"/>
    <tableColumn id="2" xr3:uid="{46B5A24F-3417-497B-8171-25687F036409}" name="Mán" dataDxfId="194"/>
    <tableColumn id="3" xr3:uid="{5B27BB19-3C65-4E57-B9BB-96864959764F}" name="Þrið" dataDxfId="193"/>
    <tableColumn id="4" xr3:uid="{44E5B6BC-12B9-4B4F-8FED-6B2C4ACA6C37}" name="Miðv" dataDxfId="192"/>
    <tableColumn id="5" xr3:uid="{AC301801-9F76-4C0B-846D-9DDE5A21D1C0}" name="Fimmt" dataDxfId="191"/>
    <tableColumn id="6" xr3:uid="{726A9815-E6F8-4D88-81BC-39A6A02E7F63}" name="Föst" dataDxfId="190"/>
    <tableColumn id="7" xr3:uid="{B4B1D2C8-779B-46D3-8A3A-7E5F3F323BC6}" name="Laug" dataDxfId="189"/>
  </tableColumns>
  <tableStyleInfo showFirstColumn="0" showLastColumn="0" showRowStripes="0" showColumnStripes="0"/>
  <extLst>
    <ext xmlns:x14="http://schemas.microsoft.com/office/spreadsheetml/2009/9/main" uri="{504A1905-F514-4f6f-8877-14C23A59335A}">
      <x14:table altTextSummary="December calendar in this table is auto updated with weekday names and dates"/>
    </ext>
  </extLst>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2" xr:uid="{64BD7C4B-1392-4A64-9D1E-2AB61ECC2AA2}" name="November51135389233257293" displayName="November51135389233257293" ref="B44:H50" totalsRowShown="0" headerRowDxfId="188" dataDxfId="187">
  <tableColumns count="7">
    <tableColumn id="1" xr3:uid="{40C6E0F1-5138-4B84-AD83-AF55762D23D5}" name="SUN" dataDxfId="186"/>
    <tableColumn id="2" xr3:uid="{15AFBC6B-E224-4294-B0F4-3A4C2968F0F0}" name="Mán" dataDxfId="185"/>
    <tableColumn id="3" xr3:uid="{49DF2946-972B-4EC1-AA28-A04393E5D8F3}" name="Þrið" dataDxfId="184"/>
    <tableColumn id="4" xr3:uid="{7A379316-FCE3-4412-A02C-5879CABFBAFF}" name="Miðv" dataDxfId="183"/>
    <tableColumn id="5" xr3:uid="{20D02697-95EB-41EE-AF76-DBD2FC253614}" name="Fimmt" dataDxfId="182"/>
    <tableColumn id="6" xr3:uid="{A70DE68E-F428-4212-9A19-63BE8D59C677}" name="Föst" dataDxfId="181"/>
    <tableColumn id="7" xr3:uid="{A69C201A-0344-4A35-809D-D031396C3D6B}" name="Laug" dataDxfId="180"/>
  </tableColumns>
  <tableStyleInfo showFirstColumn="0" showLastColumn="0" showRowStripes="0" showColumnStripes="0"/>
  <extLst>
    <ext xmlns:x14="http://schemas.microsoft.com/office/spreadsheetml/2009/9/main" uri="{504A1905-F514-4f6f-8877-14C23A59335A}">
      <x14:table altTextSummary="November calendar in this table is auto updated with weekday names and dates"/>
    </ext>
  </extLst>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3" xr:uid="{0F29E38F-9E5E-4378-B1C8-41D8A07778E3}" name="August61145490234258294" displayName="August61145490234258294" ref="I28:O34" totalsRowShown="0" headerRowDxfId="179" dataDxfId="178">
  <tableColumns count="7">
    <tableColumn id="1" xr3:uid="{B37D1901-FE5B-46BD-92B3-924DBD529BF0}" name="SUN" dataDxfId="177"/>
    <tableColumn id="2" xr3:uid="{78666CDE-D21E-49A6-9FFC-D449499114B2}" name="Mán" dataDxfId="176"/>
    <tableColumn id="3" xr3:uid="{3E0D7F8D-51FC-4590-8587-5205ED8B6465}" name="Þrið" dataDxfId="175"/>
    <tableColumn id="4" xr3:uid="{D43A2ACF-495F-4668-95B5-BFAE6E4BDCB5}" name="Miðv" dataDxfId="174"/>
    <tableColumn id="5" xr3:uid="{2EA9758A-D34D-4AC6-92D1-051F117657C2}" name="Fimmt" dataDxfId="173"/>
    <tableColumn id="6" xr3:uid="{0EEEA78D-965B-4DC4-AC6C-7E93C5E001C7}" name="Föst" dataDxfId="172"/>
    <tableColumn id="7" xr3:uid="{57026C0F-E9A4-44D9-8591-325AA6222027}" name="Laug" dataDxfId="171"/>
  </tableColumns>
  <tableStyleInfo showFirstColumn="0" showLastColumn="0" showRowStripes="0" showColumnStripes="0"/>
  <extLst>
    <ext xmlns:x14="http://schemas.microsoft.com/office/spreadsheetml/2009/9/main" uri="{504A1905-F514-4f6f-8877-14C23A59335A}">
      <x14:table altTextSummary="August calendar in this table is auto updated with weekday names and dat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B45672E-D812-4A32-A068-364BB71226F2}" name="March" displayName="March" ref="C13:I19" totalsRowShown="0" headerRowDxfId="899" dataDxfId="898">
  <autoFilter ref="C13:I19" xr:uid="{AF600F25-0571-4E74-8055-BF9579FE3A8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55D00B5-F11C-4847-A168-315955A9AFBB}" name="SUN" dataDxfId="897"/>
    <tableColumn id="2" xr3:uid="{DD8FDA0B-3E4D-4BE5-ABD0-6A4A10D7346F}" name="Mán" dataDxfId="896"/>
    <tableColumn id="3" xr3:uid="{525A03B4-FE60-4320-8824-28642BB0B1ED}" name="Þrið" dataDxfId="895"/>
    <tableColumn id="4" xr3:uid="{AFB9B421-9871-4103-9D22-CD1267615538}" name="Miðv" dataDxfId="894"/>
    <tableColumn id="5" xr3:uid="{F3F809D4-B280-4CB6-AD4F-5694D0CD7653}" name="Fimmt" dataDxfId="893"/>
    <tableColumn id="6" xr3:uid="{43B35C36-7B34-4608-8FC7-292BFAB1A110}" name="Föst" dataDxfId="892"/>
    <tableColumn id="7" xr3:uid="{2A162B00-2D10-4072-99A5-4D8A31ECAC84}" name="Laug" dataDxfId="891"/>
  </tableColumns>
  <tableStyleInfo showFirstColumn="0" showLastColumn="0" showRowStripes="0" showColumnStripes="0"/>
  <extLst>
    <ext xmlns:x14="http://schemas.microsoft.com/office/spreadsheetml/2009/9/main" uri="{504A1905-F514-4f6f-8877-14C23A59335A}">
      <x14:table altTextSummary="March calendar in this table is auto updated with weekday names and dates"/>
    </ext>
  </extLst>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4" xr:uid="{02649692-D132-4A7B-9827-1193939DBF86}" name="July71155591235259295" displayName="July71155591235259295" ref="B28:H34" totalsRowShown="0" headerRowDxfId="170" dataDxfId="169">
  <tableColumns count="7">
    <tableColumn id="1" xr3:uid="{3A178205-0257-4164-92B7-33AC4E75C2C6}" name="SUN" dataDxfId="168"/>
    <tableColumn id="2" xr3:uid="{8A71F133-1E20-4672-B8BC-44C4ED38A808}" name="Mán" dataDxfId="167"/>
    <tableColumn id="3" xr3:uid="{F32DE1E0-64B0-4C54-AC31-126F35E0BFCC}" name="Þrið" dataDxfId="166"/>
    <tableColumn id="4" xr3:uid="{DDF22CAC-A0CE-45E4-A2BA-220BD121A487}" name="Miðv" dataDxfId="165"/>
    <tableColumn id="5" xr3:uid="{BC6E7779-250D-4390-A3D5-799E77D3B7B9}" name="Fimmt" dataDxfId="164"/>
    <tableColumn id="6" xr3:uid="{FB6DCBA9-60F2-4DCE-AF51-300301C91D06}" name="Föst" dataDxfId="163"/>
    <tableColumn id="7" xr3:uid="{E29F046B-1E9E-449C-8AFA-637B21A366AE}" name="Laug" dataDxfId="162"/>
  </tableColumns>
  <tableStyleInfo showFirstColumn="0" showLastColumn="0" showRowStripes="0" showColumnStripes="0"/>
  <extLst>
    <ext xmlns:x14="http://schemas.microsoft.com/office/spreadsheetml/2009/9/main" uri="{504A1905-F514-4f6f-8877-14C23A59335A}">
      <x14:table altTextSummary="July calendar in this table is auto updated with weekday names and dates"/>
    </ext>
  </extLst>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5" xr:uid="{F218CC85-6AB3-49E6-BF95-C68B3E1010BD}" name="June81165692236260296" displayName="June81165692236260296" ref="I20:O26" totalsRowShown="0" headerRowDxfId="161" dataDxfId="160">
  <tableColumns count="7">
    <tableColumn id="1" xr3:uid="{90292E10-7671-4A23-88F3-0064A326E862}" name="SUN" dataDxfId="159"/>
    <tableColumn id="2" xr3:uid="{CEAE7DFD-8473-48B7-AE3F-4420B8A2DE37}" name="Mán" dataDxfId="158"/>
    <tableColumn id="3" xr3:uid="{98D450D8-854E-4BD0-82EA-B1629BEA774C}" name="Þrið" dataDxfId="157"/>
    <tableColumn id="4" xr3:uid="{912F796B-C73C-4C57-8E60-073C1918E929}" name="Miðv" dataDxfId="156"/>
    <tableColumn id="5" xr3:uid="{09034293-5FD3-4135-BD2D-EFA81EE9A8C7}" name="Fimmt" dataDxfId="155"/>
    <tableColumn id="6" xr3:uid="{906034A7-E3EC-4203-BCDA-10775CA633D7}" name="Föst" dataDxfId="154"/>
    <tableColumn id="7" xr3:uid="{659336E3-433A-47F9-8008-0757916249D4}" name="Laug" dataDxfId="153"/>
  </tableColumns>
  <tableStyleInfo showFirstColumn="0" showLastColumn="0" showRowStripes="0" showColumnStripes="0"/>
  <extLst>
    <ext xmlns:x14="http://schemas.microsoft.com/office/spreadsheetml/2009/9/main" uri="{504A1905-F514-4f6f-8877-14C23A59335A}">
      <x14:table altTextSummary="June calendar in this table is auto updated with weekday names and dates"/>
    </ext>
  </extLst>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6" xr:uid="{90238963-473A-4294-A68E-CBF85C6B5162}" name="May_91175793237261297" displayName="May_91175793237261297" ref="B20:H26" totalsRowShown="0" headerRowDxfId="152" dataDxfId="151">
  <tableColumns count="7">
    <tableColumn id="1" xr3:uid="{07A3A4E1-73D0-45A2-9AEB-DD828E6B3E7B}" name="SUN" dataDxfId="150"/>
    <tableColumn id="2" xr3:uid="{D15CEF2F-73AE-4B3A-9AA6-0E090E324B63}" name="Mán" dataDxfId="149"/>
    <tableColumn id="3" xr3:uid="{62BC9ED7-22D0-4096-9B7C-E35C9E80A656}" name="Þrið" dataDxfId="148"/>
    <tableColumn id="4" xr3:uid="{F9BE2179-B340-4CF8-B57B-4582A914875F}" name="Miðv" dataDxfId="147"/>
    <tableColumn id="5" xr3:uid="{E6F73669-FE3B-4520-A400-3BF55EFEDADA}" name="Fimmt" dataDxfId="146"/>
    <tableColumn id="6" xr3:uid="{18819B88-A659-41D7-95FD-924628A77B4F}" name="Föst" dataDxfId="145"/>
    <tableColumn id="7" xr3:uid="{C4FCFD27-1918-4198-87CA-52E6FC7F457C}" name="Laug" dataDxfId="144"/>
  </tableColumns>
  <tableStyleInfo showFirstColumn="0" showLastColumn="0" showRowStripes="0" showColumnStripes="0"/>
  <extLst>
    <ext xmlns:x14="http://schemas.microsoft.com/office/spreadsheetml/2009/9/main" uri="{504A1905-F514-4f6f-8877-14C23A59335A}">
      <x14:table altTextSummary="May calendar in this table is auto updated with weekday names and dates"/>
    </ext>
  </extLst>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7" xr:uid="{23F7DA71-38D7-45D7-A18F-C020CD457002}" name="March221185894238262298" displayName="March221185894238262298" ref="B12:H18" totalsRowShown="0" headerRowDxfId="143" dataDxfId="142">
  <tableColumns count="7">
    <tableColumn id="1" xr3:uid="{745B6078-E7F7-41BA-8413-F11E29E77B66}" name="SUN" dataDxfId="141"/>
    <tableColumn id="2" xr3:uid="{CBAE63F6-70A6-4F68-A593-A16F5FC15719}" name="Mán" dataDxfId="140"/>
    <tableColumn id="3" xr3:uid="{5FFA573A-9374-4B32-99A3-ACF4CE27497B}" name="Þrið" dataDxfId="139"/>
    <tableColumn id="4" xr3:uid="{15448C87-C898-495F-8C59-E36A5C97E062}" name="Miðv" dataDxfId="138"/>
    <tableColumn id="5" xr3:uid="{ECBD29A3-C287-421D-B631-D4FF85C8CB0D}" name="Fimmt" dataDxfId="137"/>
    <tableColumn id="6" xr3:uid="{3F8C95F4-9F23-40D2-A6BD-EC87A2CA6E89}" name="Föst" dataDxfId="136"/>
    <tableColumn id="7" xr3:uid="{5BEF7060-1022-4952-910F-030B38626740}" name="Laug" dataDxfId="135"/>
  </tableColumns>
  <tableStyleInfo showFirstColumn="0" showLastColumn="0" showRowStripes="0" showColumnStripes="0"/>
  <extLst>
    <ext xmlns:x14="http://schemas.microsoft.com/office/spreadsheetml/2009/9/main" uri="{504A1905-F514-4f6f-8877-14C23A59335A}">
      <x14:table altTextSummary="March calendar in this table is auto updated with weekday names and dates"/>
    </ext>
  </extLst>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8" xr:uid="{AAE91883-DAE5-4B88-A9F9-7CD7428B98A2}" name="April231195995239263299" displayName="April231195995239263299" ref="I12:O18" totalsRowShown="0" headerRowDxfId="134" dataDxfId="133">
  <tableColumns count="7">
    <tableColumn id="1" xr3:uid="{0EF98750-AE06-4856-AE4B-B37D8E72AB35}" name="SUN" dataDxfId="132"/>
    <tableColumn id="2" xr3:uid="{6DB3C873-A418-40D8-8FA1-DEF0E22C7EFE}" name="Mán" dataDxfId="131"/>
    <tableColumn id="3" xr3:uid="{A2DD7E72-502A-45EF-AFA3-CA0F9472EC33}" name="Þrið" dataDxfId="130"/>
    <tableColumn id="4" xr3:uid="{7FEC5647-347E-4A72-861D-6EEC3B56EE48}" name="Miðv" dataDxfId="129"/>
    <tableColumn id="5" xr3:uid="{B4ECD407-24A1-4D74-B516-525765B54913}" name="Fimmt" dataDxfId="128"/>
    <tableColumn id="6" xr3:uid="{2CFBC637-22E3-43D8-B38B-C2EE4DA0415B}" name="Föst" dataDxfId="127"/>
    <tableColumn id="7" xr3:uid="{288AEE28-274D-4518-A780-87FBF731A097}" name="Laug" dataDxfId="126"/>
  </tableColumns>
  <tableStyleInfo showFirstColumn="0" showLastColumn="0" showRowStripes="0" showColumnStripes="0"/>
  <extLst>
    <ext xmlns:x14="http://schemas.microsoft.com/office/spreadsheetml/2009/9/main" uri="{504A1905-F514-4f6f-8877-14C23A59335A}">
      <x14:table altTextSummary="April calendar in this table is auto updated with weekday names and dates"/>
    </ext>
  </extLst>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9" xr:uid="{024B52D5-AA57-4C09-BCFA-5FCF3B3832F5}" name="February241206096240264300" displayName="February241206096240264300" ref="I4:O9" totalsRowShown="0" headerRowDxfId="125" dataDxfId="124">
  <tableColumns count="7">
    <tableColumn id="1" xr3:uid="{E72195FA-1A01-4110-B145-0A00725E80D7}" name="SUN" dataDxfId="123"/>
    <tableColumn id="2" xr3:uid="{A9D791E5-EFE2-4AEA-A8FA-357459773CE0}" name="Mán" dataDxfId="122"/>
    <tableColumn id="3" xr3:uid="{1C80B3B8-A142-4103-ACA6-3A837E1E27E0}" name="Þrið" dataDxfId="121"/>
    <tableColumn id="4" xr3:uid="{7DEFB269-BB4E-4940-8662-0D88FF8EC4D2}" name="Miðv" dataDxfId="120"/>
    <tableColumn id="5" xr3:uid="{E2EA7B8A-2D9D-45F1-86A8-D7C25ADE8AAF}" name="Fimmt" dataDxfId="119"/>
    <tableColumn id="6" xr3:uid="{658E7971-F2A0-4ACA-960A-52DC9CAC904D}" name="Föst" dataDxfId="118"/>
    <tableColumn id="7" xr3:uid="{25FC92F2-D8A3-4E85-927A-BDD9CB380D6B}" name="Laug" dataDxfId="117"/>
  </tableColumns>
  <tableStyleInfo showFirstColumn="0" showLastColumn="0" showRowStripes="0" showColumnStripes="0"/>
  <extLst>
    <ext xmlns:x14="http://schemas.microsoft.com/office/spreadsheetml/2009/9/main" uri="{504A1905-F514-4f6f-8877-14C23A59335A}">
      <x14:table altTextSummary="February calendar in this table is auto updated with weekday names and dates "/>
    </ext>
  </extLst>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0" xr:uid="{9D245107-6DD4-413D-9D59-97560CC1D5AF}" name="January251216197241265301" displayName="January251216197241265301" ref="B4:H10" totalsRowShown="0" headerRowDxfId="116" dataDxfId="115">
  <sortState xmlns:xlrd2="http://schemas.microsoft.com/office/spreadsheetml/2017/richdata2" ref="B5:H9">
    <sortCondition descending="1" ref="B4:B9"/>
  </sortState>
  <tableColumns count="7">
    <tableColumn id="1" xr3:uid="{247CC45E-5F76-44C8-B0DF-EED67796AA85}" name="SUN" dataDxfId="114"/>
    <tableColumn id="2" xr3:uid="{D43D0D1E-F6A4-47E4-89C8-12E3D2436B03}" name="Mán" dataDxfId="113"/>
    <tableColumn id="3" xr3:uid="{B3AED669-37E4-47EF-AE0E-95032263736B}" name="Þrið" dataDxfId="112"/>
    <tableColumn id="4" xr3:uid="{C993EABF-CEBE-4CA6-A371-6C935319E263}" name="Miðv" dataDxfId="111"/>
    <tableColumn id="5" xr3:uid="{61BB1C55-DA6C-4991-8D08-F2056CE7C791}" name="Fimmt" dataDxfId="110"/>
    <tableColumn id="6" xr3:uid="{35B767FC-03D8-4EF4-A37E-D0C18E474DD4}" name="Föst" dataDxfId="109"/>
    <tableColumn id="7" xr3:uid="{B3655C02-E5C3-4197-8874-9035F26A36B1}" name="Laug" dataDxfId="108"/>
  </tableColumns>
  <tableStyleInfo showFirstColumn="0" showLastColumn="0" showRowStripes="0" showColumnStripes="0"/>
  <extLst>
    <ext xmlns:x14="http://schemas.microsoft.com/office/spreadsheetml/2009/9/main" uri="{504A1905-F514-4f6f-8877-14C23A59335A}">
      <x14:table altTextSummary="January calendar in this table is auto updated with weekday names and dates"/>
    </ext>
  </extLst>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3" xr:uid="{2BFE9790-0A75-4DFC-8DE0-6CC669F5DB89}" name="September21105086230254314" displayName="September21105086230254314" ref="B36:H42" totalsRowShown="0" headerRowDxfId="107" dataDxfId="106">
  <tableColumns count="7">
    <tableColumn id="1" xr3:uid="{91B00BB5-1B2E-4A56-BB1C-27CA52C57F84}" name="SUN" dataDxfId="105"/>
    <tableColumn id="2" xr3:uid="{48C85665-7E97-4152-9BF4-A96409BA3FD6}" name="Mán" dataDxfId="104"/>
    <tableColumn id="3" xr3:uid="{8CAC36EC-5517-4FC2-904A-37831BAB8544}" name="Þrið" dataDxfId="103"/>
    <tableColumn id="4" xr3:uid="{4E3FD0C4-98EC-460E-8BBA-508F7958E784}" name="Miðv" dataDxfId="102"/>
    <tableColumn id="5" xr3:uid="{CEDEC8AB-D085-4D9B-9784-70EAA4198FEA}" name="Fimmt" dataDxfId="101"/>
    <tableColumn id="6" xr3:uid="{C9F3E6DF-FB18-442F-9FC0-349E6B08D212}" name="Föst" dataDxfId="100"/>
    <tableColumn id="7" xr3:uid="{D668BA5D-71A2-4047-9D1F-AD128FF8F2AB}" name="Laug" dataDxfId="99"/>
  </tableColumns>
  <tableStyleInfo showFirstColumn="0" showLastColumn="0" showRowStripes="0" showColumnStripes="0"/>
  <extLst>
    <ext xmlns:x14="http://schemas.microsoft.com/office/spreadsheetml/2009/9/main" uri="{504A1905-F514-4f6f-8877-14C23A59335A}">
      <x14:table altTextSummary="September calendar in this table is auto updated with weekday names and dates"/>
    </ext>
  </extLst>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4" xr:uid="{34B7EAB6-1E50-4209-B243-ACF1A41F6C18}" name="October31115187231255315" displayName="October31115187231255315" ref="I36:O42" totalsRowShown="0" headerRowDxfId="98" dataDxfId="97">
  <tableColumns count="7">
    <tableColumn id="1" xr3:uid="{CB2213F0-8E88-495E-B4A3-FB1FCB2682FA}" name="SUN" dataDxfId="96"/>
    <tableColumn id="2" xr3:uid="{77F7E752-671C-4438-9790-07CE6E3E2285}" name="Mán" dataDxfId="95"/>
    <tableColumn id="3" xr3:uid="{4DD945BB-31DC-4B57-A13C-CC7FF515707E}" name="Þrið" dataDxfId="94"/>
    <tableColumn id="4" xr3:uid="{7E1ED5F3-77B2-496E-9C87-7B42942AA423}" name="Miðv" dataDxfId="93"/>
    <tableColumn id="5" xr3:uid="{DD7C16FC-4C1B-43ED-83DE-D0F3F984FC2D}" name="Fimmt" dataDxfId="92"/>
    <tableColumn id="6" xr3:uid="{EE459B63-41F5-4C43-810A-502A90C85269}" name="Föst" dataDxfId="91"/>
    <tableColumn id="7" xr3:uid="{41FE885E-A2BB-418B-B757-14762EA64310}" name="Laug" dataDxfId="90"/>
  </tableColumns>
  <tableStyleInfo showFirstColumn="0" showLastColumn="0" showRowStripes="0" showColumnStripes="0"/>
  <extLst>
    <ext xmlns:x14="http://schemas.microsoft.com/office/spreadsheetml/2009/9/main" uri="{504A1905-F514-4f6f-8877-14C23A59335A}">
      <x14:table altTextSummary="October calendar in this table is auto updated with weekday names and dates"/>
    </ext>
  </extLst>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5" xr:uid="{7DF1A27E-9F2D-457F-9885-B124DBAE0D62}" name="December41125288232256316" displayName="December41125288232256316" ref="I44:O50" totalsRowShown="0" headerRowDxfId="89" dataDxfId="88">
  <tableColumns count="7">
    <tableColumn id="1" xr3:uid="{58288EC1-E87D-4638-8B36-24901C816057}" name="SUN" dataDxfId="87"/>
    <tableColumn id="2" xr3:uid="{44725096-2948-4F07-B7CD-A69DD55F103D}" name="Mán" dataDxfId="86"/>
    <tableColumn id="3" xr3:uid="{A700D1FC-E10F-40BD-A0EE-6B859B385F31}" name="Þrið" dataDxfId="85"/>
    <tableColumn id="4" xr3:uid="{AB43AE91-527B-4CE1-BF1C-347AA89C6FC6}" name="Miðv" dataDxfId="84"/>
    <tableColumn id="5" xr3:uid="{DB979D6C-52A6-48F3-9387-923691AC83A9}" name="Fimmt" dataDxfId="83"/>
    <tableColumn id="6" xr3:uid="{BC914A71-771C-4242-AE41-A0967C13E7B0}" name="Föst" dataDxfId="82"/>
    <tableColumn id="7" xr3:uid="{1A2459B9-1AF5-412E-8C52-643D9726BAC2}" name="Laug" dataDxfId="81"/>
  </tableColumns>
  <tableStyleInfo showFirstColumn="0" showLastColumn="0" showRowStripes="0" showColumnStripes="0"/>
  <extLst>
    <ext xmlns:x14="http://schemas.microsoft.com/office/spreadsheetml/2009/9/main" uri="{504A1905-F514-4f6f-8877-14C23A59335A}">
      <x14:table altTextSummary="December calendar in this table is auto updated with weekday names and dates"/>
    </ext>
  </extLst>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ivic">
  <a:themeElements>
    <a:clrScheme name="Small Business Calendar 2">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8FB08C"/>
      </a:hlink>
      <a:folHlink>
        <a:srgbClr val="694F07"/>
      </a:folHlink>
    </a:clrScheme>
    <a:fontScheme name="Custom 2">
      <a:majorFont>
        <a:latin typeface="Calibri"/>
        <a:ea typeface=""/>
        <a:cs typeface=""/>
      </a:majorFont>
      <a:minorFont>
        <a:latin typeface="Calibri"/>
        <a:ea typeface=""/>
        <a:cs typeface=""/>
      </a:minorFont>
    </a:fontScheme>
    <a:fmtScheme name="Civic">
      <a:fillStyleLst>
        <a:solidFill>
          <a:schemeClr val="phClr"/>
        </a:solidFill>
        <a:solidFill>
          <a:schemeClr val="phClr">
            <a:tint val="45000"/>
          </a:schemeClr>
        </a:solidFill>
        <a:solidFill>
          <a:schemeClr val="phClr">
            <a:tint val="95000"/>
          </a:schemeClr>
        </a:solidFill>
      </a:fillStyleLst>
      <a:lnStyleLst>
        <a:ln w="9525" cap="flat" cmpd="sng" algn="ctr">
          <a:solidFill>
            <a:schemeClr val="phClr"/>
          </a:solidFill>
          <a:prstDash val="solid"/>
        </a:ln>
        <a:ln w="11429" cap="flat" cmpd="sng" algn="ctr">
          <a:solidFill>
            <a:schemeClr val="phClr"/>
          </a:solidFill>
          <a:prstDash val="sysDash"/>
        </a:ln>
        <a:ln w="20000" cap="flat" cmpd="sng" algn="ctr">
          <a:solidFill>
            <a:schemeClr val="phClr"/>
          </a:solidFill>
          <a:prstDash val="solid"/>
        </a:ln>
      </a:lnStyleLst>
      <a:effectStyleLst>
        <a:effectStyle>
          <a:effectLst>
            <a:outerShdw blurRad="50800" dist="25400" dir="5400000" rotWithShape="0">
              <a:srgbClr val="000000">
                <a:alpha val="35000"/>
              </a:srgbClr>
            </a:outerShdw>
          </a:effectLst>
        </a:effectStyle>
        <a:effectStyle>
          <a:effectLst>
            <a:outerShdw blurRad="50800" dist="25400" dir="5400000" rotWithShape="0">
              <a:srgbClr val="000000">
                <a:alpha val="45000"/>
              </a:srgbClr>
            </a:outerShdw>
          </a:effectLst>
          <a:scene3d>
            <a:camera prst="orthographicFront" fov="0">
              <a:rot lat="0" lon="0" rev="0"/>
            </a:camera>
            <a:lightRig rig="threePt" dir="t">
              <a:rot lat="0" lon="0" rev="0"/>
            </a:lightRig>
          </a:scene3d>
          <a:sp3d contourW="9525" prstMaterial="matte">
            <a:bevelT w="0" h="0"/>
            <a:contourClr>
              <a:schemeClr val="phClr">
                <a:shade val="70000"/>
                <a:satMod val="105000"/>
              </a:schemeClr>
            </a:contourClr>
          </a:sp3d>
        </a:effectStyle>
        <a:effectStyle>
          <a:effectLst>
            <a:outerShdw blurRad="50800" dist="25400" dir="5400000" rotWithShape="0">
              <a:srgbClr val="000000">
                <a:alpha val="45000"/>
              </a:srgbClr>
            </a:outerShdw>
          </a:effectLst>
          <a:scene3d>
            <a:camera prst="orthographicFront" fov="0">
              <a:rot lat="0" lon="0" rev="0"/>
            </a:camera>
            <a:lightRig rig="soft" dir="b">
              <a:rot lat="0" lon="0" rev="0"/>
            </a:lightRig>
          </a:scene3d>
          <a:sp3d prstMaterial="dkEdge">
            <a:bevelT w="63500" h="63500" prst="cross"/>
            <a:contourClr>
              <a:schemeClr val="phClr"/>
            </a:contourClr>
          </a:sp3d>
        </a:effectStyle>
      </a:effectStyleLst>
      <a:bgFillStyleLst>
        <a:solidFill>
          <a:schemeClr val="phClr"/>
        </a:solidFill>
        <a:blipFill>
          <a:blip xmlns:r="http://schemas.openxmlformats.org/officeDocument/2006/relationships" r:embed="rId1">
            <a:duotone>
              <a:schemeClr val="phClr">
                <a:shade val="70000"/>
                <a:satMod val="115000"/>
              </a:schemeClr>
              <a:schemeClr val="phClr">
                <a:tint val="85000"/>
              </a:schemeClr>
            </a:duotone>
          </a:blip>
          <a:tile tx="0" ty="0" sx="85000" sy="85000" flip="none" algn="tl"/>
        </a:blipFill>
        <a:blipFill>
          <a:blip xmlns:r="http://schemas.openxmlformats.org/officeDocument/2006/relationships" r:embed="rId2">
            <a:duotone>
              <a:schemeClr val="phClr">
                <a:shade val="65000"/>
                <a:satMod val="115000"/>
              </a:schemeClr>
              <a:schemeClr val="phClr">
                <a:tint val="85000"/>
              </a:schemeClr>
            </a:duotone>
          </a:blip>
          <a:tile tx="0" ty="0" sx="65000" sy="6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vmlDrawing" Target="../drawings/vmlDrawing1.vml"/><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drawing" Target="../drawings/drawing1.xml"/><Relationship Id="rId16" Type="http://schemas.openxmlformats.org/officeDocument/2006/relationships/table" Target="../tables/table12.xml"/><Relationship Id="rId1" Type="http://schemas.openxmlformats.org/officeDocument/2006/relationships/printerSettings" Target="../printerSettings/printerSettings1.bin"/><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5" Type="http://schemas.openxmlformats.org/officeDocument/2006/relationships/table" Target="../tables/table11.xml"/><Relationship Id="rId10" Type="http://schemas.openxmlformats.org/officeDocument/2006/relationships/table" Target="../tables/table6.xml"/><Relationship Id="rId4" Type="http://schemas.openxmlformats.org/officeDocument/2006/relationships/ctrlProp" Target="../ctrlProps/ctrlProp1.xml"/><Relationship Id="rId9" Type="http://schemas.openxmlformats.org/officeDocument/2006/relationships/table" Target="../tables/table5.xml"/><Relationship Id="rId14"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5.xml"/><Relationship Id="rId13" Type="http://schemas.openxmlformats.org/officeDocument/2006/relationships/table" Target="../tables/table20.xml"/><Relationship Id="rId3" Type="http://schemas.openxmlformats.org/officeDocument/2006/relationships/vmlDrawing" Target="../drawings/vmlDrawing2.vml"/><Relationship Id="rId7" Type="http://schemas.openxmlformats.org/officeDocument/2006/relationships/table" Target="../tables/table14.xml"/><Relationship Id="rId12" Type="http://schemas.openxmlformats.org/officeDocument/2006/relationships/table" Target="../tables/table19.xml"/><Relationship Id="rId17" Type="http://schemas.openxmlformats.org/officeDocument/2006/relationships/table" Target="../tables/table24.xml"/><Relationship Id="rId2" Type="http://schemas.openxmlformats.org/officeDocument/2006/relationships/drawing" Target="../drawings/drawing2.xml"/><Relationship Id="rId16" Type="http://schemas.openxmlformats.org/officeDocument/2006/relationships/table" Target="../tables/table23.xml"/><Relationship Id="rId1" Type="http://schemas.openxmlformats.org/officeDocument/2006/relationships/printerSettings" Target="../printerSettings/printerSettings2.bin"/><Relationship Id="rId6" Type="http://schemas.openxmlformats.org/officeDocument/2006/relationships/table" Target="../tables/table13.xml"/><Relationship Id="rId11" Type="http://schemas.openxmlformats.org/officeDocument/2006/relationships/table" Target="../tables/table18.xml"/><Relationship Id="rId5" Type="http://schemas.openxmlformats.org/officeDocument/2006/relationships/ctrlProp" Target="../ctrlProps/ctrlProp3.xml"/><Relationship Id="rId15" Type="http://schemas.openxmlformats.org/officeDocument/2006/relationships/table" Target="../tables/table22.xml"/><Relationship Id="rId10" Type="http://schemas.openxmlformats.org/officeDocument/2006/relationships/table" Target="../tables/table17.xml"/><Relationship Id="rId4" Type="http://schemas.openxmlformats.org/officeDocument/2006/relationships/ctrlProp" Target="../ctrlProps/ctrlProp2.xml"/><Relationship Id="rId9" Type="http://schemas.openxmlformats.org/officeDocument/2006/relationships/table" Target="../tables/table16.xml"/><Relationship Id="rId14" Type="http://schemas.openxmlformats.org/officeDocument/2006/relationships/table" Target="../tables/table2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30.xml"/><Relationship Id="rId13" Type="http://schemas.openxmlformats.org/officeDocument/2006/relationships/table" Target="../tables/table35.xml"/><Relationship Id="rId3" Type="http://schemas.openxmlformats.org/officeDocument/2006/relationships/table" Target="../tables/table25.xml"/><Relationship Id="rId7" Type="http://schemas.openxmlformats.org/officeDocument/2006/relationships/table" Target="../tables/table29.xml"/><Relationship Id="rId12" Type="http://schemas.openxmlformats.org/officeDocument/2006/relationships/table" Target="../tables/table3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28.xml"/><Relationship Id="rId11" Type="http://schemas.openxmlformats.org/officeDocument/2006/relationships/table" Target="../tables/table33.xml"/><Relationship Id="rId5" Type="http://schemas.openxmlformats.org/officeDocument/2006/relationships/table" Target="../tables/table27.xml"/><Relationship Id="rId10" Type="http://schemas.openxmlformats.org/officeDocument/2006/relationships/table" Target="../tables/table32.xml"/><Relationship Id="rId4" Type="http://schemas.openxmlformats.org/officeDocument/2006/relationships/table" Target="../tables/table26.xml"/><Relationship Id="rId9" Type="http://schemas.openxmlformats.org/officeDocument/2006/relationships/table" Target="../tables/table31.xml"/><Relationship Id="rId14" Type="http://schemas.openxmlformats.org/officeDocument/2006/relationships/table" Target="../tables/table36.xml"/></Relationships>
</file>

<file path=xl/worksheets/_rels/sheet4.xml.rels><?xml version="1.0" encoding="UTF-8" standalone="yes"?>
<Relationships xmlns="http://schemas.openxmlformats.org/package/2006/relationships"><Relationship Id="rId8" Type="http://schemas.openxmlformats.org/officeDocument/2006/relationships/table" Target="../tables/table40.xml"/><Relationship Id="rId13" Type="http://schemas.openxmlformats.org/officeDocument/2006/relationships/table" Target="../tables/table45.xml"/><Relationship Id="rId3" Type="http://schemas.openxmlformats.org/officeDocument/2006/relationships/ctrlProp" Target="../ctrlProps/ctrlProp4.xml"/><Relationship Id="rId7" Type="http://schemas.openxmlformats.org/officeDocument/2006/relationships/table" Target="../tables/table39.xml"/><Relationship Id="rId12" Type="http://schemas.openxmlformats.org/officeDocument/2006/relationships/table" Target="../tables/table44.xml"/><Relationship Id="rId2" Type="http://schemas.openxmlformats.org/officeDocument/2006/relationships/vmlDrawing" Target="../drawings/vmlDrawing3.vml"/><Relationship Id="rId16" Type="http://schemas.openxmlformats.org/officeDocument/2006/relationships/table" Target="../tables/table48.xml"/><Relationship Id="rId1" Type="http://schemas.openxmlformats.org/officeDocument/2006/relationships/drawing" Target="../drawings/drawing4.xml"/><Relationship Id="rId6" Type="http://schemas.openxmlformats.org/officeDocument/2006/relationships/table" Target="../tables/table38.xml"/><Relationship Id="rId11" Type="http://schemas.openxmlformats.org/officeDocument/2006/relationships/table" Target="../tables/table43.xml"/><Relationship Id="rId5" Type="http://schemas.openxmlformats.org/officeDocument/2006/relationships/table" Target="../tables/table37.xml"/><Relationship Id="rId15" Type="http://schemas.openxmlformats.org/officeDocument/2006/relationships/table" Target="../tables/table47.xml"/><Relationship Id="rId10" Type="http://schemas.openxmlformats.org/officeDocument/2006/relationships/table" Target="../tables/table42.xml"/><Relationship Id="rId4" Type="http://schemas.openxmlformats.org/officeDocument/2006/relationships/ctrlProp" Target="../ctrlProps/ctrlProp5.xml"/><Relationship Id="rId9" Type="http://schemas.openxmlformats.org/officeDocument/2006/relationships/table" Target="../tables/table41.xml"/><Relationship Id="rId14" Type="http://schemas.openxmlformats.org/officeDocument/2006/relationships/table" Target="../tables/table46.xml"/></Relationships>
</file>

<file path=xl/worksheets/_rels/sheet5.xml.rels><?xml version="1.0" encoding="UTF-8" standalone="yes"?>
<Relationships xmlns="http://schemas.openxmlformats.org/package/2006/relationships"><Relationship Id="rId8" Type="http://schemas.openxmlformats.org/officeDocument/2006/relationships/table" Target="../tables/table51.xml"/><Relationship Id="rId13" Type="http://schemas.openxmlformats.org/officeDocument/2006/relationships/table" Target="../tables/table56.xml"/><Relationship Id="rId3" Type="http://schemas.openxmlformats.org/officeDocument/2006/relationships/vmlDrawing" Target="../drawings/vmlDrawing4.vml"/><Relationship Id="rId7" Type="http://schemas.openxmlformats.org/officeDocument/2006/relationships/table" Target="../tables/table50.xml"/><Relationship Id="rId12" Type="http://schemas.openxmlformats.org/officeDocument/2006/relationships/table" Target="../tables/table55.xml"/><Relationship Id="rId17" Type="http://schemas.openxmlformats.org/officeDocument/2006/relationships/table" Target="../tables/table60.xml"/><Relationship Id="rId2" Type="http://schemas.openxmlformats.org/officeDocument/2006/relationships/drawing" Target="../drawings/drawing5.xml"/><Relationship Id="rId16" Type="http://schemas.openxmlformats.org/officeDocument/2006/relationships/table" Target="../tables/table59.xml"/><Relationship Id="rId1" Type="http://schemas.openxmlformats.org/officeDocument/2006/relationships/printerSettings" Target="../printerSettings/printerSettings4.bin"/><Relationship Id="rId6" Type="http://schemas.openxmlformats.org/officeDocument/2006/relationships/table" Target="../tables/table49.xml"/><Relationship Id="rId11" Type="http://schemas.openxmlformats.org/officeDocument/2006/relationships/table" Target="../tables/table54.xml"/><Relationship Id="rId5" Type="http://schemas.openxmlformats.org/officeDocument/2006/relationships/ctrlProp" Target="../ctrlProps/ctrlProp7.xml"/><Relationship Id="rId15" Type="http://schemas.openxmlformats.org/officeDocument/2006/relationships/table" Target="../tables/table58.xml"/><Relationship Id="rId10" Type="http://schemas.openxmlformats.org/officeDocument/2006/relationships/table" Target="../tables/table53.xml"/><Relationship Id="rId4" Type="http://schemas.openxmlformats.org/officeDocument/2006/relationships/ctrlProp" Target="../ctrlProps/ctrlProp6.xml"/><Relationship Id="rId9" Type="http://schemas.openxmlformats.org/officeDocument/2006/relationships/table" Target="../tables/table52.xml"/><Relationship Id="rId14" Type="http://schemas.openxmlformats.org/officeDocument/2006/relationships/table" Target="../tables/table57.xml"/></Relationships>
</file>

<file path=xl/worksheets/_rels/sheet6.xml.rels><?xml version="1.0" encoding="UTF-8" standalone="yes"?>
<Relationships xmlns="http://schemas.openxmlformats.org/package/2006/relationships"><Relationship Id="rId8" Type="http://schemas.openxmlformats.org/officeDocument/2006/relationships/table" Target="../tables/table64.xml"/><Relationship Id="rId13" Type="http://schemas.openxmlformats.org/officeDocument/2006/relationships/table" Target="../tables/table69.xml"/><Relationship Id="rId3" Type="http://schemas.openxmlformats.org/officeDocument/2006/relationships/ctrlProp" Target="../ctrlProps/ctrlProp8.xml"/><Relationship Id="rId7" Type="http://schemas.openxmlformats.org/officeDocument/2006/relationships/table" Target="../tables/table63.xml"/><Relationship Id="rId12" Type="http://schemas.openxmlformats.org/officeDocument/2006/relationships/table" Target="../tables/table68.xml"/><Relationship Id="rId2" Type="http://schemas.openxmlformats.org/officeDocument/2006/relationships/vmlDrawing" Target="../drawings/vmlDrawing5.vml"/><Relationship Id="rId16" Type="http://schemas.openxmlformats.org/officeDocument/2006/relationships/table" Target="../tables/table72.xml"/><Relationship Id="rId1" Type="http://schemas.openxmlformats.org/officeDocument/2006/relationships/drawing" Target="../drawings/drawing6.xml"/><Relationship Id="rId6" Type="http://schemas.openxmlformats.org/officeDocument/2006/relationships/table" Target="../tables/table62.xml"/><Relationship Id="rId11" Type="http://schemas.openxmlformats.org/officeDocument/2006/relationships/table" Target="../tables/table67.xml"/><Relationship Id="rId5" Type="http://schemas.openxmlformats.org/officeDocument/2006/relationships/table" Target="../tables/table61.xml"/><Relationship Id="rId15" Type="http://schemas.openxmlformats.org/officeDocument/2006/relationships/table" Target="../tables/table71.xml"/><Relationship Id="rId10" Type="http://schemas.openxmlformats.org/officeDocument/2006/relationships/table" Target="../tables/table66.xml"/><Relationship Id="rId4" Type="http://schemas.openxmlformats.org/officeDocument/2006/relationships/ctrlProp" Target="../ctrlProps/ctrlProp9.xml"/><Relationship Id="rId9" Type="http://schemas.openxmlformats.org/officeDocument/2006/relationships/table" Target="../tables/table65.xml"/><Relationship Id="rId14" Type="http://schemas.openxmlformats.org/officeDocument/2006/relationships/table" Target="../tables/table70.xml"/></Relationships>
</file>

<file path=xl/worksheets/_rels/sheet7.xml.rels><?xml version="1.0" encoding="UTF-8" standalone="yes"?>
<Relationships xmlns="http://schemas.openxmlformats.org/package/2006/relationships"><Relationship Id="rId8" Type="http://schemas.openxmlformats.org/officeDocument/2006/relationships/table" Target="../tables/table78.xml"/><Relationship Id="rId13" Type="http://schemas.openxmlformats.org/officeDocument/2006/relationships/table" Target="../tables/table83.xml"/><Relationship Id="rId3" Type="http://schemas.openxmlformats.org/officeDocument/2006/relationships/table" Target="../tables/table73.xml"/><Relationship Id="rId7" Type="http://schemas.openxmlformats.org/officeDocument/2006/relationships/table" Target="../tables/table77.xml"/><Relationship Id="rId12" Type="http://schemas.openxmlformats.org/officeDocument/2006/relationships/table" Target="../tables/table82.xml"/><Relationship Id="rId2" Type="http://schemas.openxmlformats.org/officeDocument/2006/relationships/drawing" Target="../drawings/drawing7.xml"/><Relationship Id="rId1" Type="http://schemas.openxmlformats.org/officeDocument/2006/relationships/printerSettings" Target="../printerSettings/printerSettings5.bin"/><Relationship Id="rId6" Type="http://schemas.openxmlformats.org/officeDocument/2006/relationships/table" Target="../tables/table76.xml"/><Relationship Id="rId11" Type="http://schemas.openxmlformats.org/officeDocument/2006/relationships/table" Target="../tables/table81.xml"/><Relationship Id="rId5" Type="http://schemas.openxmlformats.org/officeDocument/2006/relationships/table" Target="../tables/table75.xml"/><Relationship Id="rId10" Type="http://schemas.openxmlformats.org/officeDocument/2006/relationships/table" Target="../tables/table80.xml"/><Relationship Id="rId4" Type="http://schemas.openxmlformats.org/officeDocument/2006/relationships/table" Target="../tables/table74.xml"/><Relationship Id="rId9" Type="http://schemas.openxmlformats.org/officeDocument/2006/relationships/table" Target="../tables/table79.xml"/><Relationship Id="rId14" Type="http://schemas.openxmlformats.org/officeDocument/2006/relationships/table" Target="../tables/table84.xml"/></Relationships>
</file>

<file path=xl/worksheets/_rels/sheet8.xml.rels><?xml version="1.0" encoding="UTF-8" standalone="yes"?>
<Relationships xmlns="http://schemas.openxmlformats.org/package/2006/relationships"><Relationship Id="rId8" Type="http://schemas.openxmlformats.org/officeDocument/2006/relationships/table" Target="../tables/table90.xml"/><Relationship Id="rId13" Type="http://schemas.openxmlformats.org/officeDocument/2006/relationships/table" Target="../tables/table95.xml"/><Relationship Id="rId3" Type="http://schemas.openxmlformats.org/officeDocument/2006/relationships/table" Target="../tables/table85.xml"/><Relationship Id="rId7" Type="http://schemas.openxmlformats.org/officeDocument/2006/relationships/table" Target="../tables/table89.xml"/><Relationship Id="rId12" Type="http://schemas.openxmlformats.org/officeDocument/2006/relationships/table" Target="../tables/table94.xml"/><Relationship Id="rId2" Type="http://schemas.openxmlformats.org/officeDocument/2006/relationships/drawing" Target="../drawings/drawing8.xml"/><Relationship Id="rId1" Type="http://schemas.openxmlformats.org/officeDocument/2006/relationships/printerSettings" Target="../printerSettings/printerSettings6.bin"/><Relationship Id="rId6" Type="http://schemas.openxmlformats.org/officeDocument/2006/relationships/table" Target="../tables/table88.xml"/><Relationship Id="rId11" Type="http://schemas.openxmlformats.org/officeDocument/2006/relationships/table" Target="../tables/table93.xml"/><Relationship Id="rId5" Type="http://schemas.openxmlformats.org/officeDocument/2006/relationships/table" Target="../tables/table87.xml"/><Relationship Id="rId10" Type="http://schemas.openxmlformats.org/officeDocument/2006/relationships/table" Target="../tables/table92.xml"/><Relationship Id="rId4" Type="http://schemas.openxmlformats.org/officeDocument/2006/relationships/table" Target="../tables/table86.xml"/><Relationship Id="rId9" Type="http://schemas.openxmlformats.org/officeDocument/2006/relationships/table" Target="../tables/table91.xml"/><Relationship Id="rId14" Type="http://schemas.openxmlformats.org/officeDocument/2006/relationships/table" Target="../tables/table96.xml"/></Relationships>
</file>

<file path=xl/worksheets/_rels/sheet9.xml.rels><?xml version="1.0" encoding="UTF-8" standalone="yes"?>
<Relationships xmlns="http://schemas.openxmlformats.org/package/2006/relationships"><Relationship Id="rId8" Type="http://schemas.openxmlformats.org/officeDocument/2006/relationships/table" Target="../tables/table102.xml"/><Relationship Id="rId13" Type="http://schemas.openxmlformats.org/officeDocument/2006/relationships/table" Target="../tables/table107.xml"/><Relationship Id="rId3" Type="http://schemas.openxmlformats.org/officeDocument/2006/relationships/table" Target="../tables/table97.xml"/><Relationship Id="rId7" Type="http://schemas.openxmlformats.org/officeDocument/2006/relationships/table" Target="../tables/table101.xml"/><Relationship Id="rId12" Type="http://schemas.openxmlformats.org/officeDocument/2006/relationships/table" Target="../tables/table106.xml"/><Relationship Id="rId2" Type="http://schemas.openxmlformats.org/officeDocument/2006/relationships/drawing" Target="../drawings/drawing9.xml"/><Relationship Id="rId1" Type="http://schemas.openxmlformats.org/officeDocument/2006/relationships/printerSettings" Target="../printerSettings/printerSettings7.bin"/><Relationship Id="rId6" Type="http://schemas.openxmlformats.org/officeDocument/2006/relationships/table" Target="../tables/table100.xml"/><Relationship Id="rId11" Type="http://schemas.openxmlformats.org/officeDocument/2006/relationships/table" Target="../tables/table105.xml"/><Relationship Id="rId5" Type="http://schemas.openxmlformats.org/officeDocument/2006/relationships/table" Target="../tables/table99.xml"/><Relationship Id="rId10" Type="http://schemas.openxmlformats.org/officeDocument/2006/relationships/table" Target="../tables/table104.xml"/><Relationship Id="rId4" Type="http://schemas.openxmlformats.org/officeDocument/2006/relationships/table" Target="../tables/table98.xml"/><Relationship Id="rId9" Type="http://schemas.openxmlformats.org/officeDocument/2006/relationships/table" Target="../tables/table103.xml"/><Relationship Id="rId14" Type="http://schemas.openxmlformats.org/officeDocument/2006/relationships/table" Target="../tables/table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AM69"/>
  <sheetViews>
    <sheetView showGridLines="0" zoomScale="85" zoomScaleNormal="85" workbookViewId="0">
      <selection activeCell="U3" sqref="U3"/>
    </sheetView>
  </sheetViews>
  <sheetFormatPr defaultColWidth="9.5" defaultRowHeight="11.25" x14ac:dyDescent="0.2"/>
  <cols>
    <col min="1" max="1" width="1.33203125" style="16" customWidth="1"/>
    <col min="2" max="17" width="5.83203125" customWidth="1"/>
    <col min="18" max="18" width="2.1640625" customWidth="1"/>
    <col min="19" max="19" width="1.1640625" customWidth="1"/>
    <col min="20" max="20" width="5.1640625" customWidth="1"/>
    <col min="21" max="21" width="38" customWidth="1"/>
    <col min="22" max="22" width="49.1640625" customWidth="1"/>
    <col min="23" max="41" width="9.33203125" customWidth="1"/>
    <col min="42" max="42" width="9.5" customWidth="1"/>
  </cols>
  <sheetData>
    <row r="1" spans="1:39" ht="30" customHeight="1" x14ac:dyDescent="0.2">
      <c r="A1" s="14" t="s">
        <v>1</v>
      </c>
      <c r="B1" s="60"/>
      <c r="C1" s="88">
        <v>2023</v>
      </c>
      <c r="D1" s="88"/>
      <c r="E1" s="88"/>
      <c r="F1" s="88"/>
      <c r="G1" s="95" t="s">
        <v>43</v>
      </c>
      <c r="H1" s="96"/>
      <c r="I1" s="96"/>
      <c r="J1" s="96"/>
      <c r="K1" s="96"/>
      <c r="L1" s="96"/>
      <c r="M1" s="96"/>
      <c r="N1" s="96"/>
      <c r="O1" s="96"/>
      <c r="P1" s="96"/>
      <c r="Q1" s="96"/>
      <c r="R1" s="69"/>
      <c r="S1" s="60"/>
      <c r="T1" s="60"/>
      <c r="U1" s="70" t="s">
        <v>56</v>
      </c>
    </row>
    <row r="2" spans="1:39" ht="15.75" customHeight="1" x14ac:dyDescent="0.2">
      <c r="A2" s="15" t="s">
        <v>2</v>
      </c>
      <c r="B2" s="89"/>
      <c r="C2" s="89"/>
      <c r="D2" s="89"/>
      <c r="E2" s="89"/>
      <c r="F2" s="89"/>
      <c r="G2" s="89"/>
      <c r="H2" s="89"/>
      <c r="I2" s="89"/>
      <c r="J2" s="89"/>
      <c r="S2" s="60"/>
    </row>
    <row r="3" spans="1:39" ht="15.75" customHeight="1" x14ac:dyDescent="0.35">
      <c r="A3" s="16" t="s">
        <v>3</v>
      </c>
      <c r="B3" s="22"/>
      <c r="C3" s="90" t="s">
        <v>19</v>
      </c>
      <c r="D3" s="90"/>
      <c r="E3" s="90"/>
      <c r="F3" s="90"/>
      <c r="G3" s="90"/>
      <c r="H3" s="90"/>
      <c r="I3" s="91"/>
      <c r="J3" s="29"/>
      <c r="K3" s="92" t="s">
        <v>20</v>
      </c>
      <c r="L3" s="92"/>
      <c r="M3" s="92"/>
      <c r="N3" s="92"/>
      <c r="O3" s="92"/>
      <c r="P3" s="92"/>
      <c r="Q3" s="93"/>
      <c r="S3" s="60"/>
      <c r="U3" s="87" t="s">
        <v>31</v>
      </c>
    </row>
    <row r="4" spans="1:39" ht="15.75" customHeight="1" x14ac:dyDescent="0.2">
      <c r="A4" s="15" t="s">
        <v>11</v>
      </c>
      <c r="B4" s="23"/>
      <c r="C4" s="18" t="s">
        <v>0</v>
      </c>
      <c r="D4" s="13" t="s">
        <v>44</v>
      </c>
      <c r="E4" s="13" t="s">
        <v>45</v>
      </c>
      <c r="F4" s="13" t="s">
        <v>46</v>
      </c>
      <c r="G4" s="13" t="s">
        <v>47</v>
      </c>
      <c r="H4" s="13" t="s">
        <v>48</v>
      </c>
      <c r="I4" s="24" t="s">
        <v>49</v>
      </c>
      <c r="J4" s="30"/>
      <c r="K4" s="18" t="s">
        <v>0</v>
      </c>
      <c r="L4" s="13" t="s">
        <v>44</v>
      </c>
      <c r="M4" s="13" t="s">
        <v>45</v>
      </c>
      <c r="N4" s="13" t="s">
        <v>46</v>
      </c>
      <c r="O4" s="13" t="s">
        <v>47</v>
      </c>
      <c r="P4" s="13" t="s">
        <v>48</v>
      </c>
      <c r="Q4" s="24" t="s">
        <v>49</v>
      </c>
      <c r="S4" s="60"/>
    </row>
    <row r="5" spans="1:39" ht="15.75" customHeight="1" x14ac:dyDescent="0.25">
      <c r="A5" s="15"/>
      <c r="B5" s="23"/>
      <c r="C5" s="17">
        <f>IF(DAY(JanSun1)=1,"",IF(AND(YEAR(JanSun1+1)=CalendarYear,MONTH(JanSun1+1)=1),JanSun1+1,""))</f>
        <v>44927</v>
      </c>
      <c r="D5" s="2">
        <f>IF(DAY(JanSun1)=1,"",IF(AND(YEAR(JanSun1+2)=CalendarYear,MONTH(JanSun1+2)=1),JanSun1+2,""))</f>
        <v>44928</v>
      </c>
      <c r="E5" s="2">
        <f>IF(DAY(JanSun1)=1,"",IF(AND(YEAR(JanSun1+3)=CalendarYear,MONTH(JanSun1+3)=1),JanSun1+3,""))</f>
        <v>44929</v>
      </c>
      <c r="F5" s="2">
        <f>IF(DAY(JanSun1)=1,"",IF(AND(YEAR(JanSun1+4)=CalendarYear,MONTH(JanSun1+4)=1),JanSun1+4,""))</f>
        <v>44930</v>
      </c>
      <c r="G5" s="2">
        <f>IF(DAY(JanSun1)=1,"",IF(AND(YEAR(JanSun1+5)=CalendarYear,MONTH(JanSun1+5)=1),JanSun1+5,""))</f>
        <v>44931</v>
      </c>
      <c r="H5" s="2">
        <f>IF(DAY(JanSun1)=1,"",IF(AND(YEAR(JanSun1+6)=CalendarYear,MONTH(JanSun1+6)=1),JanSun1+6,""))</f>
        <v>44932</v>
      </c>
      <c r="I5" s="72">
        <f>IF(DAY(JanSun1)=1,IF(AND(YEAR(JanSun1)=CalendarYear,MONTH(JanSun1)=1),JanSun1,""),IF(AND(YEAR(JanSun1+7)=CalendarYear,MONTH(JanSun1+7)=1),JanSun1+7,""))</f>
        <v>44933</v>
      </c>
      <c r="J5" s="31"/>
      <c r="K5" s="17" t="str">
        <f>IF(DAY(FebSun1)=1,"",IF(AND(YEAR(FebSun1+1)=CalendarYear,MONTH(FebSun1+1)=2),FebSun1+1,""))</f>
        <v/>
      </c>
      <c r="L5" s="2" t="str">
        <f>IF(DAY(FebSun1)=1,"",IF(AND(YEAR(FebSun1+2)=CalendarYear,MONTH(FebSun1+2)=2),FebSun1+2,""))</f>
        <v/>
      </c>
      <c r="M5" s="2" t="str">
        <f>IF(DAY(FebSun1)=1,"",IF(AND(YEAR(FebSun1+3)=CalendarYear,MONTH(FebSun1+3)=2),FebSun1+3,""))</f>
        <v/>
      </c>
      <c r="N5" s="2">
        <f>IF(DAY(FebSun1)=1,"",IF(AND(YEAR(FebSun1+4)=CalendarYear,MONTH(FebSun1+4)=2),FebSun1+4,""))</f>
        <v>44958</v>
      </c>
      <c r="O5" s="2">
        <f>IF(DAY(FebSun1)=1,"",IF(AND(YEAR(FebSun1+5)=CalendarYear,MONTH(FebSun1+5)=2),FebSun1+5,""))</f>
        <v>44959</v>
      </c>
      <c r="P5" s="2">
        <f>IF(DAY(FebSun1)=1,"",IF(AND(YEAR(FebSun1+6)=CalendarYear,MONTH(FebSun1+6)=2),FebSun1+6,""))</f>
        <v>44960</v>
      </c>
      <c r="Q5" s="25">
        <f>IF(DAY(FebSun1)=1,IF(AND(YEAR(FebSun1)=CalendarYear,MONTH(FebSun1)=2),FebSun1,""),IF(AND(YEAR(FebSun1+7)=CalendarYear,MONTH(FebSun1+7)=2),FebSun1+7,""))</f>
        <v>44961</v>
      </c>
      <c r="S5" s="60"/>
      <c r="U5" s="85" t="s">
        <v>32</v>
      </c>
    </row>
    <row r="6" spans="1:39" ht="15.75" customHeight="1" x14ac:dyDescent="0.25">
      <c r="A6" s="15"/>
      <c r="B6" s="23"/>
      <c r="C6" s="17">
        <f>IF(DAY(JanSun1)=1,IF(AND(YEAR(JanSun1+1)=CalendarYear,MONTH(JanSun1+1)=1),JanSun1+1,""),IF(AND(YEAR(JanSun1+8)=CalendarYear,MONTH(JanSun1+8)=1),JanSun1+8,""))</f>
        <v>44934</v>
      </c>
      <c r="D6" s="2">
        <f>IF(DAY(JanSun1)=1,IF(AND(YEAR(JanSun1+2)=CalendarYear,MONTH(JanSun1+2)=1),JanSun1+2,""),IF(AND(YEAR(JanSun1+9)=CalendarYear,MONTH(JanSun1+9)=1),JanSun1+9,""))</f>
        <v>44935</v>
      </c>
      <c r="E6" s="2">
        <f>IF(DAY(JanSun1)=1,IF(AND(YEAR(JanSun1+3)=CalendarYear,MONTH(JanSun1+3)=1),JanSun1+3,""),IF(AND(YEAR(JanSun1+10)=CalendarYear,MONTH(JanSun1+10)=1),JanSun1+10,""))</f>
        <v>44936</v>
      </c>
      <c r="F6" s="2">
        <f>IF(DAY(JanSun1)=1,IF(AND(YEAR(JanSun1+4)=CalendarYear,MONTH(JanSun1+4)=1),JanSun1+4,""),IF(AND(YEAR(JanSun1+11)=CalendarYear,MONTH(JanSun1+11)=1),JanSun1+11,""))</f>
        <v>44937</v>
      </c>
      <c r="G6" s="2">
        <f>IF(DAY(JanSun1)=1,IF(AND(YEAR(JanSun1+5)=CalendarYear,MONTH(JanSun1+5)=1),JanSun1+5,""),IF(AND(YEAR(JanSun1+12)=CalendarYear,MONTH(JanSun1+12)=1),JanSun1+12,""))</f>
        <v>44938</v>
      </c>
      <c r="H6" s="2">
        <f>IF(DAY(JanSun1)=1,IF(AND(YEAR(JanSun1+6)=CalendarYear,MONTH(JanSun1+6)=1),JanSun1+6,""),IF(AND(YEAR(JanSun1+13)=CalendarYear,MONTH(JanSun1+13)=1),JanSun1+13,""))</f>
        <v>44939</v>
      </c>
      <c r="I6" s="25">
        <f>IF(DAY(JanSun1)=1,IF(AND(YEAR(JanSun1+7)=CalendarYear,MONTH(JanSun1+7)=1),JanSun1+7,""),IF(AND(YEAR(JanSun1+14)=CalendarYear,MONTH(JanSun1+14)=1),JanSun1+14,""))</f>
        <v>44940</v>
      </c>
      <c r="J6" s="31"/>
      <c r="K6" s="17">
        <f>IF(DAY(FebSun1)=1,IF(AND(YEAR(FebSun1+1)=CalendarYear,MONTH(FebSun1+1)=2),FebSun1+1,""),IF(AND(YEAR(FebSun1+8)=CalendarYear,MONTH(FebSun1+8)=2),FebSun1+8,""))</f>
        <v>44962</v>
      </c>
      <c r="L6" s="2">
        <f>IF(DAY(FebSun1)=1,IF(AND(YEAR(FebSun1+2)=CalendarYear,MONTH(FebSun1+2)=2),FebSun1+2,""),IF(AND(YEAR(FebSun1+9)=CalendarYear,MONTH(FebSun1+9)=2),FebSun1+9,""))</f>
        <v>44963</v>
      </c>
      <c r="M6" s="2">
        <f>IF(DAY(FebSun1)=1,IF(AND(YEAR(FebSun1+3)=CalendarYear,MONTH(FebSun1+3)=2),FebSun1+3,""),IF(AND(YEAR(FebSun1+10)=CalendarYear,MONTH(FebSun1+10)=2),FebSun1+10,""))</f>
        <v>44964</v>
      </c>
      <c r="N6" s="2">
        <f>IF(DAY(FebSun1)=1,IF(AND(YEAR(FebSun1+4)=CalendarYear,MONTH(FebSun1+4)=2),FebSun1+4,""),IF(AND(YEAR(FebSun1+11)=CalendarYear,MONTH(FebSun1+11)=2),FebSun1+11,""))</f>
        <v>44965</v>
      </c>
      <c r="O6" s="2">
        <f>IF(DAY(FebSun1)=1,IF(AND(YEAR(FebSun1+5)=CalendarYear,MONTH(FebSun1+5)=2),FebSun1+5,""),IF(AND(YEAR(FebSun1+12)=CalendarYear,MONTH(FebSun1+12)=2),FebSun1+12,""))</f>
        <v>44966</v>
      </c>
      <c r="P6" s="2">
        <f>IF(DAY(FebSun1)=1,IF(AND(YEAR(FebSun1+6)=CalendarYear,MONTH(FebSun1+6)=2),FebSun1+6,""),IF(AND(YEAR(FebSun1+13)=CalendarYear,MONTH(FebSun1+13)=2),FebSun1+13,""))</f>
        <v>44967</v>
      </c>
      <c r="Q6" s="25">
        <f>IF(DAY(FebSun1)=1,IF(AND(YEAR(FebSun1+7)=CalendarYear,MONTH(FebSun1+7)=2),FebSun1+7,""),IF(AND(YEAR(FebSun1+14)=CalendarYear,MONTH(FebSun1+14)=2),FebSun1+14,""))</f>
        <v>44968</v>
      </c>
      <c r="S6" s="60"/>
      <c r="U6" s="85" t="s">
        <v>34</v>
      </c>
    </row>
    <row r="7" spans="1:39" ht="15.75" customHeight="1" x14ac:dyDescent="0.25">
      <c r="B7" s="23"/>
      <c r="C7" s="17">
        <f>IF(DAY(JanSun1)=1,IF(AND(YEAR(JanSun1+8)=CalendarYear,MONTH(JanSun1+8)=1),JanSun1+8,""),IF(AND(YEAR(JanSun1+15)=CalendarYear,MONTH(JanSun1+15)=1),JanSun1+15,""))</f>
        <v>44941</v>
      </c>
      <c r="D7" s="2">
        <f>IF(DAY(JanSun1)=1,IF(AND(YEAR(JanSun1+9)=CalendarYear,MONTH(JanSun1+9)=1),JanSun1+9,""),IF(AND(YEAR(JanSun1+16)=CalendarYear,MONTH(JanSun1+16)=1),JanSun1+16,""))</f>
        <v>44942</v>
      </c>
      <c r="E7" s="2">
        <f>IF(DAY(JanSun1)=1,IF(AND(YEAR(JanSun1+10)=CalendarYear,MONTH(JanSun1+10)=1),JanSun1+10,""),IF(AND(YEAR(JanSun1+17)=CalendarYear,MONTH(JanSun1+17)=1),JanSun1+17,""))</f>
        <v>44943</v>
      </c>
      <c r="F7" s="2">
        <f>IF(DAY(JanSun1)=1,IF(AND(YEAR(JanSun1+11)=CalendarYear,MONTH(JanSun1+11)=1),JanSun1+11,""),IF(AND(YEAR(JanSun1+18)=CalendarYear,MONTH(JanSun1+18)=1),JanSun1+18,""))</f>
        <v>44944</v>
      </c>
      <c r="G7" s="2">
        <f>IF(DAY(JanSun1)=1,IF(AND(YEAR(JanSun1+12)=CalendarYear,MONTH(JanSun1+12)=1),JanSun1+12,""),IF(AND(YEAR(JanSun1+19)=CalendarYear,MONTH(JanSun1+19)=1),JanSun1+19,""))</f>
        <v>44945</v>
      </c>
      <c r="H7" s="2">
        <f>IF(DAY(JanSun1)=1,IF(AND(YEAR(JanSun1+13)=CalendarYear,MONTH(JanSun1+13)=1),JanSun1+13,""),IF(AND(YEAR(JanSun1+20)=CalendarYear,MONTH(JanSun1+20)=1),JanSun1+20,""))</f>
        <v>44946</v>
      </c>
      <c r="I7" s="25">
        <f>IF(DAY(JanSun1)=1,IF(AND(YEAR(JanSun1+14)=CalendarYear,MONTH(JanSun1+14)=1),JanSun1+14,""),IF(AND(YEAR(JanSun1+21)=CalendarYear,MONTH(JanSun1+21)=1),JanSun1+21,""))</f>
        <v>44947</v>
      </c>
      <c r="J7" s="31"/>
      <c r="K7" s="17">
        <f>IF(DAY(FebSun1)=1,IF(AND(YEAR(FebSun1+8)=CalendarYear,MONTH(FebSun1+8)=2),FebSun1+8,""),IF(AND(YEAR(FebSun1+15)=CalendarYear,MONTH(FebSun1+15)=2),FebSun1+15,""))</f>
        <v>44969</v>
      </c>
      <c r="L7" s="2">
        <f>IF(DAY(FebSun1)=1,IF(AND(YEAR(FebSun1+9)=CalendarYear,MONTH(FebSun1+9)=2),FebSun1+9,""),IF(AND(YEAR(FebSun1+16)=CalendarYear,MONTH(FebSun1+16)=2),FebSun1+16,""))</f>
        <v>44970</v>
      </c>
      <c r="M7" s="2">
        <f>IF(DAY(FebSun1)=1,IF(AND(YEAR(FebSun1+10)=CalendarYear,MONTH(FebSun1+10)=2),FebSun1+10,""),IF(AND(YEAR(FebSun1+17)=CalendarYear,MONTH(FebSun1+17)=2),FebSun1+17,""))</f>
        <v>44971</v>
      </c>
      <c r="N7" s="2">
        <f>IF(DAY(FebSun1)=1,IF(AND(YEAR(FebSun1+11)=CalendarYear,MONTH(FebSun1+11)=2),FebSun1+11,""),IF(AND(YEAR(FebSun1+18)=CalendarYear,MONTH(FebSun1+18)=2),FebSun1+18,""))</f>
        <v>44972</v>
      </c>
      <c r="O7" s="2">
        <f>IF(DAY(FebSun1)=1,IF(AND(YEAR(FebSun1+12)=CalendarYear,MONTH(FebSun1+12)=2),FebSun1+12,""),IF(AND(YEAR(FebSun1+19)=CalendarYear,MONTH(FebSun1+19)=2),FebSun1+19,""))</f>
        <v>44973</v>
      </c>
      <c r="P7" s="2">
        <f>IF(DAY(FebSun1)=1,IF(AND(YEAR(FebSun1+13)=CalendarYear,MONTH(FebSun1+13)=2),FebSun1+13,""),IF(AND(YEAR(FebSun1+20)=CalendarYear,MONTH(FebSun1+20)=2),FebSun1+20,""))</f>
        <v>44974</v>
      </c>
      <c r="Q7" s="25">
        <f>IF(DAY(FebSun1)=1,IF(AND(YEAR(FebSun1+14)=CalendarYear,MONTH(FebSun1+14)=2),FebSun1+14,""),IF(AND(YEAR(FebSun1+21)=CalendarYear,MONTH(FebSun1+21)=2),FebSun1+21,""))</f>
        <v>44975</v>
      </c>
      <c r="S7" s="60"/>
      <c r="U7" s="85" t="s">
        <v>35</v>
      </c>
    </row>
    <row r="8" spans="1:39" ht="15.75" customHeight="1" x14ac:dyDescent="0.2">
      <c r="B8" s="23"/>
      <c r="C8" s="17">
        <f>IF(DAY(JanSun1)=1,IF(AND(YEAR(JanSun1+15)=CalendarYear,MONTH(JanSun1+15)=1),JanSun1+15,""),IF(AND(YEAR(JanSun1+22)=CalendarYear,MONTH(JanSun1+22)=1),JanSun1+22,""))</f>
        <v>44948</v>
      </c>
      <c r="D8" s="2">
        <f>IF(DAY(JanSun1)=1,IF(AND(YEAR(JanSun1+16)=CalendarYear,MONTH(JanSun1+16)=1),JanSun1+16,""),IF(AND(YEAR(JanSun1+23)=CalendarYear,MONTH(JanSun1+23)=1),JanSun1+23,""))</f>
        <v>44949</v>
      </c>
      <c r="E8" s="2">
        <f>IF(DAY(JanSun1)=1,IF(AND(YEAR(JanSun1+17)=CalendarYear,MONTH(JanSun1+17)=1),JanSun1+17,""),IF(AND(YEAR(JanSun1+24)=CalendarYear,MONTH(JanSun1+24)=1),JanSun1+24,""))</f>
        <v>44950</v>
      </c>
      <c r="F8" s="2">
        <f>IF(DAY(JanSun1)=1,IF(AND(YEAR(JanSun1+18)=CalendarYear,MONTH(JanSun1+18)=1),JanSun1+18,""),IF(AND(YEAR(JanSun1+25)=CalendarYear,MONTH(JanSun1+25)=1),JanSun1+25,""))</f>
        <v>44951</v>
      </c>
      <c r="G8" s="2">
        <f>IF(DAY(JanSun1)=1,IF(AND(YEAR(JanSun1+19)=CalendarYear,MONTH(JanSun1+19)=1),JanSun1+19,""),IF(AND(YEAR(JanSun1+26)=CalendarYear,MONTH(JanSun1+26)=1),JanSun1+26,""))</f>
        <v>44952</v>
      </c>
      <c r="H8" s="2">
        <f>IF(DAY(JanSun1)=1,IF(AND(YEAR(JanSun1+20)=CalendarYear,MONTH(JanSun1+20)=1),JanSun1+20,""),IF(AND(YEAR(JanSun1+27)=CalendarYear,MONTH(JanSun1+27)=1),JanSun1+27,""))</f>
        <v>44953</v>
      </c>
      <c r="I8" s="25">
        <f>IF(DAY(JanSun1)=1,IF(AND(YEAR(JanSun1+21)=CalendarYear,MONTH(JanSun1+21)=1),JanSun1+21,""),IF(AND(YEAR(JanSun1+28)=CalendarYear,MONTH(JanSun1+28)=1),JanSun1+28,""))</f>
        <v>44954</v>
      </c>
      <c r="J8" s="31"/>
      <c r="K8" s="17">
        <f>IF(DAY(FebSun1)=1,IF(AND(YEAR(FebSun1+15)=CalendarYear,MONTH(FebSun1+15)=2),FebSun1+15,""),IF(AND(YEAR(FebSun1+22)=CalendarYear,MONTH(FebSun1+22)=2),FebSun1+22,""))</f>
        <v>44976</v>
      </c>
      <c r="L8" s="2">
        <f>IF(DAY(FebSun1)=1,IF(AND(YEAR(FebSun1+16)=CalendarYear,MONTH(FebSun1+16)=2),FebSun1+16,""),IF(AND(YEAR(FebSun1+23)=CalendarYear,MONTH(FebSun1+23)=2),FebSun1+23,""))</f>
        <v>44977</v>
      </c>
      <c r="M8" s="2">
        <f>IF(DAY(FebSun1)=1,IF(AND(YEAR(FebSun1+17)=CalendarYear,MONTH(FebSun1+17)=2),FebSun1+17,""),IF(AND(YEAR(FebSun1+24)=CalendarYear,MONTH(FebSun1+24)=2),FebSun1+24,""))</f>
        <v>44978</v>
      </c>
      <c r="N8" s="2">
        <f>IF(DAY(FebSun1)=1,IF(AND(YEAR(FebSun1+18)=CalendarYear,MONTH(FebSun1+18)=2),FebSun1+18,""),IF(AND(YEAR(FebSun1+25)=CalendarYear,MONTH(FebSun1+25)=2),FebSun1+25,""))</f>
        <v>44979</v>
      </c>
      <c r="O8" s="2">
        <f>IF(DAY(FebSun1)=1,IF(AND(YEAR(FebSun1+19)=CalendarYear,MONTH(FebSun1+19)=2),FebSun1+19,""),IF(AND(YEAR(FebSun1+26)=CalendarYear,MONTH(FebSun1+26)=2),FebSun1+26,""))</f>
        <v>44980</v>
      </c>
      <c r="P8" s="2">
        <f>IF(DAY(FebSun1)=1,IF(AND(YEAR(FebSun1+20)=CalendarYear,MONTH(FebSun1+20)=2),FebSun1+20,""),IF(AND(YEAR(FebSun1+27)=CalendarYear,MONTH(FebSun1+27)=2),FebSun1+27,""))</f>
        <v>44981</v>
      </c>
      <c r="Q8" s="25">
        <f>IF(DAY(FebSun1)=1,IF(AND(YEAR(FebSun1+21)=CalendarYear,MONTH(FebSun1+21)=2),FebSun1+21,""),IF(AND(YEAR(FebSun1+28)=CalendarYear,MONTH(FebSun1+28)=2),FebSun1+28,""))</f>
        <v>44982</v>
      </c>
      <c r="S8" s="60"/>
    </row>
    <row r="9" spans="1:39" ht="15.75" customHeight="1" x14ac:dyDescent="0.25">
      <c r="B9" s="23"/>
      <c r="C9" s="17">
        <f>IF(DAY(JanSun1)=1,IF(AND(YEAR(JanSun1+22)=CalendarYear,MONTH(JanSun1+22)=1),JanSun1+22,""),IF(AND(YEAR(JanSun1+29)=CalendarYear,MONTH(JanSun1+29)=1),JanSun1+29,""))</f>
        <v>44955</v>
      </c>
      <c r="D9" s="2">
        <f>IF(DAY(JanSun1)=1,IF(AND(YEAR(JanSun1+23)=CalendarYear,MONTH(JanSun1+23)=1),JanSun1+23,""),IF(AND(YEAR(JanSun1+30)=CalendarYear,MONTH(JanSun1+30)=1),JanSun1+30,""))</f>
        <v>44956</v>
      </c>
      <c r="E9" s="2">
        <f>IF(DAY(JanSun1)=1,IF(AND(YEAR(JanSun1+24)=CalendarYear,MONTH(JanSun1+24)=1),JanSun1+24,""),IF(AND(YEAR(JanSun1+31)=CalendarYear,MONTH(JanSun1+31)=1),JanSun1+31,""))</f>
        <v>44957</v>
      </c>
      <c r="F9" s="2" t="str">
        <f>IF(DAY(JanSun1)=1,IF(AND(YEAR(JanSun1+25)=CalendarYear,MONTH(JanSun1+25)=1),JanSun1+25,""),IF(AND(YEAR(JanSun1+32)=CalendarYear,MONTH(JanSun1+32)=1),JanSun1+32,""))</f>
        <v/>
      </c>
      <c r="G9" s="2" t="str">
        <f>IF(DAY(JanSun1)=1,IF(AND(YEAR(JanSun1+26)=CalendarYear,MONTH(JanSun1+26)=1),JanSun1+26,""),IF(AND(YEAR(JanSun1+33)=CalendarYear,MONTH(JanSun1+33)=1),JanSun1+33,""))</f>
        <v/>
      </c>
      <c r="H9" s="2" t="str">
        <f>IF(DAY(JanSun1)=1,IF(AND(YEAR(JanSun1+27)=CalendarYear,MONTH(JanSun1+27)=1),JanSun1+27,""),IF(AND(YEAR(JanSun1+34)=CalendarYear,MONTH(JanSun1+34)=1),JanSun1+34,""))</f>
        <v/>
      </c>
      <c r="I9" s="2" t="str">
        <f>IF(DAY(JanSun1)=1,IF(AND(YEAR(JanSun1+28)=CalendarYear,MONTH(JanSun1+28)=1),JanSun1+28,""),IF(AND(YEAR(JanSun1+35)=CalendarYear,MONTH(JanSun1+35)=1),JanSun1+35,""))</f>
        <v/>
      </c>
      <c r="J9" s="31"/>
      <c r="K9" s="17">
        <f>IF(DAY(FebSun1)=1,IF(AND(YEAR(FebSun1+22)=CalendarYear,MONTH(FebSun1+22)=2),FebSun1+22,""),IF(AND(YEAR(FebSun1+29)=CalendarYear,MONTH(FebSun1+29)=2),FebSun1+29,""))</f>
        <v>44983</v>
      </c>
      <c r="L9" s="2">
        <f>IF(DAY(FebSun1)=1,IF(AND(YEAR(FebSun1+23)=CalendarYear,MONTH(FebSun1+23)=2),FebSun1+23,""),IF(AND(YEAR(FebSun1+30)=CalendarYear,MONTH(FebSun1+30)=2),FebSun1+30,""))</f>
        <v>44984</v>
      </c>
      <c r="M9" s="2">
        <f>IF(DAY(FebSun1)=1,IF(AND(YEAR(FebSun1+24)=CalendarYear,MONTH(FebSun1+24)=2),FebSun1+24,""),IF(AND(YEAR(FebSun1+31)=CalendarYear,MONTH(FebSun1+31)=2),FebSun1+31,""))</f>
        <v>44985</v>
      </c>
      <c r="N9" s="2" t="str">
        <f>IF(DAY(FebSun1)=1,IF(AND(YEAR(FebSun1+25)=CalendarYear,MONTH(FebSun1+25)=2),FebSun1+25,""),IF(AND(YEAR(FebSun1+32)=CalendarYear,MONTH(FebSun1+32)=2),FebSun1+32,""))</f>
        <v/>
      </c>
      <c r="O9" s="2" t="str">
        <f>IF(DAY(FebSun1)=1,IF(AND(YEAR(FebSun1+26)=CalendarYear,MONTH(FebSun1+26)=2),FebSun1+26,""),IF(AND(YEAR(FebSun1+33)=CalendarYear,MONTH(FebSun1+33)=2),FebSun1+33,""))</f>
        <v/>
      </c>
      <c r="P9" s="2" t="str">
        <f>IF(DAY(FebSun1)=1,IF(AND(YEAR(FebSun1+27)=CalendarYear,MONTH(FebSun1+27)=2),FebSun1+27,""),IF(AND(YEAR(FebSun1+34)=CalendarYear,MONTH(FebSun1+34)=2),FebSun1+34,""))</f>
        <v/>
      </c>
      <c r="Q9" s="25" t="str">
        <f>IF(DAY(FebSun1)=1,IF(AND(YEAR(FebSun1+28)=CalendarYear,MONTH(FebSun1+28)=2),FebSun1+28,""),IF(AND(YEAR(FebSun1+35)=CalendarYear,MONTH(FebSun1+35)=2),FebSun1+35,""))</f>
        <v/>
      </c>
      <c r="S9" s="60"/>
      <c r="U9" s="86" t="s">
        <v>33</v>
      </c>
    </row>
    <row r="10" spans="1:39" ht="18" customHeight="1" x14ac:dyDescent="0.25">
      <c r="B10" s="26"/>
      <c r="C10" s="27" t="str">
        <f>IF(DAY(JanSun1)=1,IF(AND(YEAR(JanSun1+29)=CalendarYear,MONTH(JanSun1+29)=1),JanSun1+29,""),IF(AND(YEAR(JanSun1+36)=CalendarYear,MONTH(JanSun1+36)=1),JanSun1+36,""))</f>
        <v/>
      </c>
      <c r="D10" s="27" t="str">
        <f>IF(DAY(JanSun1)=1,IF(AND(YEAR(JanSun1+30)=CalendarYear,MONTH(JanSun1+30)=1),JanSun1+30,""),IF(AND(YEAR(JanSun1+37)=CalendarYear,MONTH(JanSun1+37)=1),JanSun1+37,""))</f>
        <v/>
      </c>
      <c r="E10" s="27" t="str">
        <f>IF(DAY(JanSun1)=1,IF(AND(YEAR(JanSun1+31)=CalendarYear,MONTH(JanSun1+31)=1),JanSun1+31,""),IF(AND(YEAR(JanSun1+38)=CalendarYear,MONTH(JanSun1+38)=1),JanSun1+38,""))</f>
        <v/>
      </c>
      <c r="F10" s="27" t="str">
        <f>IF(DAY(JanSun1)=1,IF(AND(YEAR(JanSun1+32)=CalendarYear,MONTH(JanSun1+32)=1),JanSun1+32,""),IF(AND(YEAR(JanSun1+39)=CalendarYear,MONTH(JanSun1+39)=1),JanSun1+39,""))</f>
        <v/>
      </c>
      <c r="G10" s="27" t="str">
        <f>IF(DAY(JanSun1)=1,IF(AND(YEAR(JanSun1+33)=CalendarYear,MONTH(JanSun1+33)=1),JanSun1+33,""),IF(AND(YEAR(JanSun1+40)=CalendarYear,MONTH(JanSun1+40)=1),JanSun1+40,""))</f>
        <v/>
      </c>
      <c r="H10" s="27" t="str">
        <f>IF(DAY(JanSun1)=1,IF(AND(YEAR(JanSun1+34)=CalendarYear,MONTH(JanSun1+34)=1),JanSun1+34,""),IF(AND(YEAR(JanSun1+41)=CalendarYear,MONTH(JanSun1+41)=1),JanSun1+41,""))</f>
        <v/>
      </c>
      <c r="I10" s="28" t="str">
        <f>IF(DAY(JanSun1)=1,IF(AND(YEAR(JanSun1+35)=CalendarYear,MONTH(JanSun1+35)=1),JanSun1+35,""),IF(AND(YEAR(JanSun1+42)=CalendarYear,MONTH(JanSun1+42)=1),JanSun1+42,""))</f>
        <v/>
      </c>
      <c r="J10" s="32"/>
      <c r="K10" s="27" t="str">
        <f>IF(DAY(FebSun1)=1,IF(AND(YEAR(FebSun1+29)=CalendarYear,MONTH(FebSun1+29)=2),FebSun1+29,""),IF(AND(YEAR(FebSun1+36)=CalendarYear,MONTH(FebSun1+36)=2),FebSun1+36,""))</f>
        <v/>
      </c>
      <c r="L10" s="27" t="str">
        <f>IF(DAY(FebSun1)=1,IF(AND(YEAR(FebSun1+30)=CalendarYear,MONTH(FebSun1+30)=2),FebSun1+30,""),IF(AND(YEAR(FebSun1+37)=CalendarYear,MONTH(FebSun1+37)=2),FebSun1+37,""))</f>
        <v/>
      </c>
      <c r="M10" s="27" t="str">
        <f>IF(DAY(FebSun1)=1,IF(AND(YEAR(FebSun1+31)=CalendarYear,MONTH(FebSun1+31)=2),FebSun1+31,""),IF(AND(YEAR(FebSun1+38)=CalendarYear,MONTH(FebSun1+38)=2),FebSun1+38,""))</f>
        <v/>
      </c>
      <c r="N10" s="27" t="str">
        <f>IF(DAY(FebSun1)=1,IF(AND(YEAR(FebSun1+32)=CalendarYear,MONTH(FebSun1+32)=2),FebSun1+32,""),IF(AND(YEAR(FebSun1+39)=CalendarYear,MONTH(FebSun1+39)=2),FebSun1+39,""))</f>
        <v/>
      </c>
      <c r="O10" s="27" t="str">
        <f>IF(DAY(FebSun1)=1,IF(AND(YEAR(FebSun1+33)=CalendarYear,MONTH(FebSun1+33)=2),FebSun1+33,""),IF(AND(YEAR(FebSun1+40)=CalendarYear,MONTH(FebSun1+40)=2),FebSun1+40,""))</f>
        <v/>
      </c>
      <c r="P10" s="27" t="str">
        <f>IF(DAY(FebSun1)=1,IF(AND(YEAR(FebSun1+34)=CalendarYear,MONTH(FebSun1+34)=2),FebSun1+34,""),IF(AND(YEAR(FebSun1+41)=CalendarYear,MONTH(FebSun1+41)=2),FebSun1+41,""))</f>
        <v/>
      </c>
      <c r="Q10" s="28" t="str">
        <f>IF(DAY(FebSun1)=1,IF(AND(YEAR(FebSun1+35)=CalendarYear,MONTH(FebSun1+35)=2),FebSun1+35,""),IF(AND(YEAR(FebSun1+42)=CalendarYear,MONTH(FebSun1+42)=2),FebSun1+42,""))</f>
        <v/>
      </c>
      <c r="S10" s="60"/>
      <c r="U10" s="86" t="s">
        <v>36</v>
      </c>
    </row>
    <row r="11" spans="1:39" ht="15.75" customHeight="1" x14ac:dyDescent="0.25">
      <c r="C11" s="2"/>
      <c r="D11" s="2"/>
      <c r="E11" s="2"/>
      <c r="F11" s="2"/>
      <c r="G11" s="2"/>
      <c r="H11" s="2"/>
      <c r="I11" s="2"/>
      <c r="J11" s="2"/>
      <c r="K11" s="2"/>
      <c r="L11" s="2"/>
      <c r="M11" s="2"/>
      <c r="N11" s="2"/>
      <c r="O11" s="2"/>
      <c r="P11" s="2"/>
      <c r="Q11" s="2"/>
      <c r="S11" s="60"/>
      <c r="U11" s="86" t="s">
        <v>37</v>
      </c>
    </row>
    <row r="12" spans="1:39" ht="15.75" customHeight="1" x14ac:dyDescent="0.25">
      <c r="A12" s="15" t="s">
        <v>4</v>
      </c>
      <c r="B12" s="22"/>
      <c r="C12" s="90" t="s">
        <v>21</v>
      </c>
      <c r="D12" s="90"/>
      <c r="E12" s="90"/>
      <c r="F12" s="90"/>
      <c r="G12" s="90"/>
      <c r="H12" s="90"/>
      <c r="I12" s="91"/>
      <c r="J12" s="33"/>
      <c r="K12" s="90" t="s">
        <v>22</v>
      </c>
      <c r="L12" s="90"/>
      <c r="M12" s="90"/>
      <c r="N12" s="90"/>
      <c r="O12" s="90"/>
      <c r="P12" s="90"/>
      <c r="Q12" s="91"/>
      <c r="S12" s="61"/>
      <c r="U12" s="86" t="s">
        <v>38</v>
      </c>
      <c r="V12" s="1"/>
      <c r="W12" s="1"/>
      <c r="Y12" s="1"/>
      <c r="Z12" s="1"/>
      <c r="AA12" s="1"/>
      <c r="AB12" s="1"/>
      <c r="AC12" s="1"/>
      <c r="AD12" s="1"/>
      <c r="AE12" s="1"/>
      <c r="AG12" s="1"/>
      <c r="AH12" s="1"/>
      <c r="AI12" s="1"/>
      <c r="AJ12" s="1"/>
      <c r="AK12" s="1"/>
      <c r="AL12" s="1"/>
      <c r="AM12" s="1"/>
    </row>
    <row r="13" spans="1:39" ht="15.75" customHeight="1" x14ac:dyDescent="0.25">
      <c r="A13" s="15" t="s">
        <v>12</v>
      </c>
      <c r="B13" s="23"/>
      <c r="C13" s="18" t="s">
        <v>0</v>
      </c>
      <c r="D13" s="13" t="s">
        <v>44</v>
      </c>
      <c r="E13" s="13" t="s">
        <v>45</v>
      </c>
      <c r="F13" s="13" t="s">
        <v>46</v>
      </c>
      <c r="G13" s="13" t="s">
        <v>47</v>
      </c>
      <c r="H13" s="13" t="s">
        <v>48</v>
      </c>
      <c r="I13" s="24" t="s">
        <v>49</v>
      </c>
      <c r="J13" s="34"/>
      <c r="K13" s="18" t="s">
        <v>0</v>
      </c>
      <c r="L13" s="13" t="s">
        <v>44</v>
      </c>
      <c r="M13" s="13" t="s">
        <v>45</v>
      </c>
      <c r="N13" s="13" t="s">
        <v>46</v>
      </c>
      <c r="O13" s="13" t="s">
        <v>47</v>
      </c>
      <c r="P13" s="13" t="s">
        <v>48</v>
      </c>
      <c r="Q13" s="24" t="s">
        <v>49</v>
      </c>
      <c r="S13" s="60"/>
      <c r="U13" s="86" t="s">
        <v>39</v>
      </c>
    </row>
    <row r="14" spans="1:39" ht="15.75" customHeight="1" x14ac:dyDescent="0.2">
      <c r="B14" s="23"/>
      <c r="C14" s="17" t="str">
        <f>IF(DAY(MarSun1)=1,"",IF(AND(YEAR(MarSun1+1)=CalendarYear,MONTH(MarSun1+1)=3),MarSun1+1,""))</f>
        <v/>
      </c>
      <c r="D14" s="2" t="str">
        <f>IF(DAY(MarSun1)=1,"",IF(AND(YEAR(MarSun1+2)=CalendarYear,MONTH(MarSun1+2)=3),MarSun1+2,""))</f>
        <v/>
      </c>
      <c r="E14" s="2" t="str">
        <f>IF(DAY(MarSun1)=1,"",IF(AND(YEAR(MarSun1+3)=CalendarYear,MONTH(MarSun1+3)=3),MarSun1+3,""))</f>
        <v/>
      </c>
      <c r="F14" s="2">
        <f>IF(DAY(MarSun1)=1,"",IF(AND(YEAR(MarSun1+4)=CalendarYear,MONTH(MarSun1+4)=3),MarSun1+4,""))</f>
        <v>44986</v>
      </c>
      <c r="G14" s="2">
        <f>IF(DAY(MarSun1)=1,"",IF(AND(YEAR(MarSun1+5)=CalendarYear,MONTH(MarSun1+5)=3),MarSun1+5,""))</f>
        <v>44987</v>
      </c>
      <c r="H14" s="2">
        <f>IF(DAY(MarSun1)=1,"",IF(AND(YEAR(MarSun1+6)=CalendarYear,MONTH(MarSun1+6)=3),MarSun1+6,""))</f>
        <v>44988</v>
      </c>
      <c r="I14" s="25">
        <f>IF(DAY(MarSun1)=1,IF(AND(YEAR(MarSun1)=CalendarYear,MONTH(MarSun1)=3),MarSun1,""),IF(AND(YEAR(MarSun1+7)=CalendarYear,MONTH(MarSun1+7)=3),MarSun1+7,""))</f>
        <v>44989</v>
      </c>
      <c r="J14" s="30"/>
      <c r="K14" s="17" t="str">
        <f>IF(DAY(AprSun1)=1,"",IF(AND(YEAR(AprSun1+1)=CalendarYear,MONTH(AprSun1+1)=4),AprSun1+1,""))</f>
        <v/>
      </c>
      <c r="L14" s="2" t="str">
        <f>IF(DAY(AprSun1)=1,"",IF(AND(YEAR(AprSun1+2)=CalendarYear,MONTH(AprSun1+2)=4),AprSun1+2,""))</f>
        <v/>
      </c>
      <c r="M14" s="2" t="str">
        <f>IF(DAY(AprSun1)=1,"",IF(AND(YEAR(AprSun1+3)=CalendarYear,MONTH(AprSun1+3)=4),AprSun1+3,""))</f>
        <v/>
      </c>
      <c r="N14" s="2" t="str">
        <f>IF(DAY(AprSun1)=1,"",IF(AND(YEAR(AprSun1+4)=CalendarYear,MONTH(AprSun1+4)=4),AprSun1+4,""))</f>
        <v/>
      </c>
      <c r="O14" s="17" t="str">
        <f>IF(DAY(AprSun1)=1,"",IF(AND(YEAR(AprSun1+5)=CalendarYear,MONTH(AprSun1+5)=4),AprSun1+5,""))</f>
        <v/>
      </c>
      <c r="P14" s="71" t="str">
        <f>IF(DAY(AprSun1)=1,"",IF(AND(YEAR(AprSun1+6)=CalendarYear,MONTH(AprSun1+6)=4),AprSun1+6,""))</f>
        <v/>
      </c>
      <c r="Q14" s="25">
        <f>IF(DAY(AprSun1)=1,IF(AND(YEAR(AprSun1)=CalendarYear,MONTH(AprSun1)=4),AprSun1,""),IF(AND(YEAR(AprSun1+7)=CalendarYear,MONTH(AprSun1+7)=4),AprSun1+7,""))</f>
        <v>45017</v>
      </c>
      <c r="S14" s="60"/>
    </row>
    <row r="15" spans="1:39" ht="15.75" customHeight="1" x14ac:dyDescent="0.25">
      <c r="A15" s="15"/>
      <c r="B15" s="23"/>
      <c r="C15" s="17">
        <f>IF(DAY(MarSun1)=1,IF(AND(YEAR(MarSun1+1)=CalendarYear,MONTH(MarSun1+1)=3),MarSun1+1,""),IF(AND(YEAR(MarSun1+8)=CalendarYear,MONTH(MarSun1+8)=3),MarSun1+8,""))</f>
        <v>44990</v>
      </c>
      <c r="D15" s="2">
        <f>IF(DAY(MarSun1)=1,IF(AND(YEAR(MarSun1+2)=CalendarYear,MONTH(MarSun1+2)=3),MarSun1+2,""),IF(AND(YEAR(MarSun1+9)=CalendarYear,MONTH(MarSun1+9)=3),MarSun1+9,""))</f>
        <v>44991</v>
      </c>
      <c r="E15" s="2">
        <f>IF(DAY(MarSun1)=1,IF(AND(YEAR(MarSun1+3)=CalendarYear,MONTH(MarSun1+3)=3),MarSun1+3,""),IF(AND(YEAR(MarSun1+10)=CalendarYear,MONTH(MarSun1+10)=3),MarSun1+10,""))</f>
        <v>44992</v>
      </c>
      <c r="F15" s="2">
        <f>IF(DAY(MarSun1)=1,IF(AND(YEAR(MarSun1+4)=CalendarYear,MONTH(MarSun1+4)=3),MarSun1+4,""),IF(AND(YEAR(MarSun1+11)=CalendarYear,MONTH(MarSun1+11)=3),MarSun1+11,""))</f>
        <v>44993</v>
      </c>
      <c r="G15" s="2">
        <f>IF(DAY(MarSun1)=1,IF(AND(YEAR(MarSun1+5)=CalendarYear,MONTH(MarSun1+5)=3),MarSun1+5,""),IF(AND(YEAR(MarSun1+12)=CalendarYear,MONTH(MarSun1+12)=3),MarSun1+12,""))</f>
        <v>44994</v>
      </c>
      <c r="H15" s="2">
        <f>IF(DAY(MarSun1)=1,IF(AND(YEAR(MarSun1+6)=CalendarYear,MONTH(MarSun1+6)=3),MarSun1+6,""),IF(AND(YEAR(MarSun1+13)=CalendarYear,MONTH(MarSun1+13)=3),MarSun1+13,""))</f>
        <v>44995</v>
      </c>
      <c r="I15" s="25">
        <f>IF(DAY(MarSun1)=1,IF(AND(YEAR(MarSun1+7)=CalendarYear,MONTH(MarSun1+7)=3),MarSun1+7,""),IF(AND(YEAR(MarSun1+14)=CalendarYear,MONTH(MarSun1+14)=3),MarSun1+14,""))</f>
        <v>44996</v>
      </c>
      <c r="J15" s="31"/>
      <c r="K15" s="17">
        <f>IF(DAY(AprSun1)=1,IF(AND(YEAR(AprSun1+1)=CalendarYear,MONTH(AprSun1+1)=4),AprSun1+1,""),IF(AND(YEAR(AprSun1+8)=CalendarYear,MONTH(AprSun1+8)=4),AprSun1+8,""))</f>
        <v>45018</v>
      </c>
      <c r="L15" s="2">
        <f>IF(DAY(AprSun1)=1,IF(AND(YEAR(AprSun1+2)=CalendarYear,MONTH(AprSun1+2)=4),AprSun1+2,""),IF(AND(YEAR(AprSun1+9)=CalendarYear,MONTH(AprSun1+9)=4),AprSun1+9,""))</f>
        <v>45019</v>
      </c>
      <c r="M15" s="2">
        <f>IF(DAY(AprSun1)=1,IF(AND(YEAR(AprSun1+3)=CalendarYear,MONTH(AprSun1+3)=4),AprSun1+3,""),IF(AND(YEAR(AprSun1+10)=CalendarYear,MONTH(AprSun1+10)=4),AprSun1+10,""))</f>
        <v>45020</v>
      </c>
      <c r="N15" s="2">
        <f>IF(DAY(AprSun1)=1,IF(AND(YEAR(AprSun1+4)=CalendarYear,MONTH(AprSun1+4)=4),AprSun1+4,""),IF(AND(YEAR(AprSun1+11)=CalendarYear,MONTH(AprSun1+11)=4),AprSun1+11,""))</f>
        <v>45021</v>
      </c>
      <c r="O15" s="17">
        <f>IF(DAY(AprSun1)=1,IF(AND(YEAR(AprSun1+5)=CalendarYear,MONTH(AprSun1+5)=4),AprSun1+5,""),IF(AND(YEAR(AprSun1+12)=CalendarYear,MONTH(AprSun1+12)=4),AprSun1+12,""))</f>
        <v>45022</v>
      </c>
      <c r="P15" s="17">
        <f>IF(DAY(AprSun1)=1,IF(AND(YEAR(AprSun1+6)=CalendarYear,MONTH(AprSun1+6)=4),AprSun1+6,""),IF(AND(YEAR(AprSun1+13)=CalendarYear,MONTH(AprSun1+13)=4),AprSun1+13,""))</f>
        <v>45023</v>
      </c>
      <c r="Q15" s="25">
        <f>IF(DAY(AprSun1)=1,IF(AND(YEAR(AprSun1+7)=CalendarYear,MONTH(AprSun1+7)=4),AprSun1+7,""),IF(AND(YEAR(AprSun1+14)=CalendarYear,MONTH(AprSun1+14)=4),AprSun1+14,""))</f>
        <v>45024</v>
      </c>
      <c r="S15" s="60"/>
      <c r="U15" s="77" t="s">
        <v>63</v>
      </c>
    </row>
    <row r="16" spans="1:39" ht="15.75" customHeight="1" x14ac:dyDescent="0.25">
      <c r="B16" s="23"/>
      <c r="C16" s="17">
        <f>IF(DAY(MarSun1)=1,IF(AND(YEAR(MarSun1+8)=CalendarYear,MONTH(MarSun1+8)=3),MarSun1+8,""),IF(AND(YEAR(MarSun1+15)=CalendarYear,MONTH(MarSun1+15)=3),MarSun1+15,""))</f>
        <v>44997</v>
      </c>
      <c r="D16" s="2">
        <f>IF(DAY(MarSun1)=1,IF(AND(YEAR(MarSun1+9)=CalendarYear,MONTH(MarSun1+9)=3),MarSun1+9,""),IF(AND(YEAR(MarSun1+16)=CalendarYear,MONTH(MarSun1+16)=3),MarSun1+16,""))</f>
        <v>44998</v>
      </c>
      <c r="E16" s="2">
        <f>IF(DAY(MarSun1)=1,IF(AND(YEAR(MarSun1+10)=CalendarYear,MONTH(MarSun1+10)=3),MarSun1+10,""),IF(AND(YEAR(MarSun1+17)=CalendarYear,MONTH(MarSun1+17)=3),MarSun1+17,""))</f>
        <v>44999</v>
      </c>
      <c r="F16" s="2">
        <f>IF(DAY(MarSun1)=1,IF(AND(YEAR(MarSun1+11)=CalendarYear,MONTH(MarSun1+11)=3),MarSun1+11,""),IF(AND(YEAR(MarSun1+18)=CalendarYear,MONTH(MarSun1+18)=3),MarSun1+18,""))</f>
        <v>45000</v>
      </c>
      <c r="G16" s="2">
        <f>IF(DAY(MarSun1)=1,IF(AND(YEAR(MarSun1+12)=CalendarYear,MONTH(MarSun1+12)=3),MarSun1+12,""),IF(AND(YEAR(MarSun1+19)=CalendarYear,MONTH(MarSun1+19)=3),MarSun1+19,""))</f>
        <v>45001</v>
      </c>
      <c r="H16" s="2">
        <f>IF(DAY(MarSun1)=1,IF(AND(YEAR(MarSun1+13)=CalendarYear,MONTH(MarSun1+13)=3),MarSun1+13,""),IF(AND(YEAR(MarSun1+20)=CalendarYear,MONTH(MarSun1+20)=3),MarSun1+20,""))</f>
        <v>45002</v>
      </c>
      <c r="I16" s="25">
        <f>IF(DAY(MarSun1)=1,IF(AND(YEAR(MarSun1+14)=CalendarYear,MONTH(MarSun1+14)=3),MarSun1+14,""),IF(AND(YEAR(MarSun1+21)=CalendarYear,MONTH(MarSun1+21)=3),MarSun1+21,""))</f>
        <v>45003</v>
      </c>
      <c r="J16" s="31"/>
      <c r="K16" s="17">
        <f>IF(DAY(AprSun1)=1,IF(AND(YEAR(AprSun1+8)=CalendarYear,MONTH(AprSun1+8)=4),AprSun1+8,""),IF(AND(YEAR(AprSun1+15)=CalendarYear,MONTH(AprSun1+15)=4),AprSun1+15,""))</f>
        <v>45025</v>
      </c>
      <c r="L16" s="17">
        <f>IF(DAY(AprSun1)=1,IF(AND(YEAR(AprSun1+9)=CalendarYear,MONTH(AprSun1+9)=4),AprSun1+9,""),IF(AND(YEAR(AprSun1+16)=CalendarYear,MONTH(AprSun1+16)=4),AprSun1+16,""))</f>
        <v>45026</v>
      </c>
      <c r="M16" s="2">
        <f>IF(DAY(AprSun1)=1,IF(AND(YEAR(AprSun1+10)=CalendarYear,MONTH(AprSun1+10)=4),AprSun1+10,""),IF(AND(YEAR(AprSun1+17)=CalendarYear,MONTH(AprSun1+17)=4),AprSun1+17,""))</f>
        <v>45027</v>
      </c>
      <c r="N16" s="2">
        <f>IF(DAY(AprSun1)=1,IF(AND(YEAR(AprSun1+11)=CalendarYear,MONTH(AprSun1+11)=4),AprSun1+11,""),IF(AND(YEAR(AprSun1+18)=CalendarYear,MONTH(AprSun1+18)=4),AprSun1+18,""))</f>
        <v>45028</v>
      </c>
      <c r="O16" s="2">
        <f>IF(DAY(AprSun1)=1,IF(AND(YEAR(AprSun1+12)=CalendarYear,MONTH(AprSun1+12)=4),AprSun1+12,""),IF(AND(YEAR(AprSun1+19)=CalendarYear,MONTH(AprSun1+19)=4),AprSun1+19,""))</f>
        <v>45029</v>
      </c>
      <c r="P16" s="2">
        <f>IF(DAY(AprSun1)=1,IF(AND(YEAR(AprSun1+13)=CalendarYear,MONTH(AprSun1+13)=4),AprSun1+13,""),IF(AND(YEAR(AprSun1+20)=CalendarYear,MONTH(AprSun1+20)=4),AprSun1+20,""))</f>
        <v>45030</v>
      </c>
      <c r="Q16" s="25">
        <f>IF(DAY(AprSun1)=1,IF(AND(YEAR(AprSun1+14)=CalendarYear,MONTH(AprSun1+14)=4),AprSun1+14,""),IF(AND(YEAR(AprSun1+21)=CalendarYear,MONTH(AprSun1+21)=4),AprSun1+21,""))</f>
        <v>45031</v>
      </c>
      <c r="S16" s="60"/>
      <c r="U16" s="76" t="s">
        <v>61</v>
      </c>
    </row>
    <row r="17" spans="1:39" ht="15.75" customHeight="1" x14ac:dyDescent="0.25">
      <c r="B17" s="23"/>
      <c r="C17" s="17">
        <f>IF(DAY(MarSun1)=1,IF(AND(YEAR(MarSun1+15)=CalendarYear,MONTH(MarSun1+15)=3),MarSun1+15,""),IF(AND(YEAR(MarSun1+22)=CalendarYear,MONTH(MarSun1+22)=3),MarSun1+22,""))</f>
        <v>45004</v>
      </c>
      <c r="D17" s="2">
        <f>IF(DAY(MarSun1)=1,IF(AND(YEAR(MarSun1+16)=CalendarYear,MONTH(MarSun1+16)=3),MarSun1+16,""),IF(AND(YEAR(MarSun1+23)=CalendarYear,MONTH(MarSun1+23)=3),MarSun1+23,""))</f>
        <v>45005</v>
      </c>
      <c r="E17" s="2">
        <f>IF(DAY(MarSun1)=1,IF(AND(YEAR(MarSun1+17)=CalendarYear,MONTH(MarSun1+17)=3),MarSun1+17,""),IF(AND(YEAR(MarSun1+24)=CalendarYear,MONTH(MarSun1+24)=3),MarSun1+24,""))</f>
        <v>45006</v>
      </c>
      <c r="F17" s="2">
        <f>IF(DAY(MarSun1)=1,IF(AND(YEAR(MarSun1+18)=CalendarYear,MONTH(MarSun1+18)=3),MarSun1+18,""),IF(AND(YEAR(MarSun1+25)=CalendarYear,MONTH(MarSun1+25)=3),MarSun1+25,""))</f>
        <v>45007</v>
      </c>
      <c r="G17" s="2">
        <f>IF(DAY(MarSun1)=1,IF(AND(YEAR(MarSun1+19)=CalendarYear,MONTH(MarSun1+19)=3),MarSun1+19,""),IF(AND(YEAR(MarSun1+26)=CalendarYear,MONTH(MarSun1+26)=3),MarSun1+26,""))</f>
        <v>45008</v>
      </c>
      <c r="H17" s="2">
        <f>IF(DAY(MarSun1)=1,IF(AND(YEAR(MarSun1+20)=CalendarYear,MONTH(MarSun1+20)=3),MarSun1+20,""),IF(AND(YEAR(MarSun1+27)=CalendarYear,MONTH(MarSun1+27)=3),MarSun1+27,""))</f>
        <v>45009</v>
      </c>
      <c r="I17" s="25">
        <f>IF(DAY(MarSun1)=1,IF(AND(YEAR(MarSun1+21)=CalendarYear,MONTH(MarSun1+21)=3),MarSun1+21,""),IF(AND(YEAR(MarSun1+28)=CalendarYear,MONTH(MarSun1+28)=3),MarSun1+28,""))</f>
        <v>45010</v>
      </c>
      <c r="J17" s="31"/>
      <c r="K17" s="17">
        <f>IF(DAY(AprSun1)=1,IF(AND(YEAR(AprSun1+15)=CalendarYear,MONTH(AprSun1+15)=4),AprSun1+15,""),IF(AND(YEAR(AprSun1+22)=CalendarYear,MONTH(AprSun1+22)=4),AprSun1+22,""))</f>
        <v>45032</v>
      </c>
      <c r="L17" s="2">
        <f>IF(DAY(AprSun1)=1,IF(AND(YEAR(AprSun1+16)=CalendarYear,MONTH(AprSun1+16)=4),AprSun1+16,""),IF(AND(YEAR(AprSun1+23)=CalendarYear,MONTH(AprSun1+23)=4),AprSun1+23,""))</f>
        <v>45033</v>
      </c>
      <c r="M17" s="2">
        <f>IF(DAY(AprSun1)=1,IF(AND(YEAR(AprSun1+17)=CalendarYear,MONTH(AprSun1+17)=4),AprSun1+17,""),IF(AND(YEAR(AprSun1+24)=CalendarYear,MONTH(AprSun1+24)=4),AprSun1+24,""))</f>
        <v>45034</v>
      </c>
      <c r="N17" s="2">
        <f>IF(DAY(AprSun1)=1,IF(AND(YEAR(AprSun1+18)=CalendarYear,MONTH(AprSun1+18)=4),AprSun1+18,""),IF(AND(YEAR(AprSun1+25)=CalendarYear,MONTH(AprSun1+25)=4),AprSun1+25,""))</f>
        <v>45035</v>
      </c>
      <c r="O17" s="17">
        <f>IF(DAY(AprSun1)=1,IF(AND(YEAR(AprSun1+19)=CalendarYear,MONTH(AprSun1+19)=4),AprSun1+19,""),IF(AND(YEAR(AprSun1+26)=CalendarYear,MONTH(AprSun1+26)=4),AprSun1+26,""))</f>
        <v>45036</v>
      </c>
      <c r="P17" s="2">
        <f>IF(DAY(AprSun1)=1,IF(AND(YEAR(AprSun1+20)=CalendarYear,MONTH(AprSun1+20)=4),AprSun1+20,""),IF(AND(YEAR(AprSun1+27)=CalendarYear,MONTH(AprSun1+27)=4),AprSun1+27,""))</f>
        <v>45037</v>
      </c>
      <c r="Q17" s="25">
        <f>IF(DAY(AprSun1)=1,IF(AND(YEAR(AprSun1+21)=CalendarYear,MONTH(AprSun1+21)=4),AprSun1+21,""),IF(AND(YEAR(AprSun1+28)=CalendarYear,MONTH(AprSun1+28)=4),AprSun1+28,""))</f>
        <v>45038</v>
      </c>
      <c r="S17" s="60"/>
      <c r="U17" s="75" t="s">
        <v>62</v>
      </c>
    </row>
    <row r="18" spans="1:39" ht="15.75" customHeight="1" x14ac:dyDescent="0.3">
      <c r="B18" s="23"/>
      <c r="C18" s="17">
        <f>IF(DAY(MarSun1)=1,IF(AND(YEAR(MarSun1+22)=CalendarYear,MONTH(MarSun1+22)=3),MarSun1+22,""),IF(AND(YEAR(MarSun1+29)=CalendarYear,MONTH(MarSun1+29)=3),MarSun1+29,""))</f>
        <v>45011</v>
      </c>
      <c r="D18" s="2">
        <f>IF(DAY(MarSun1)=1,IF(AND(YEAR(MarSun1+23)=CalendarYear,MONTH(MarSun1+23)=3),MarSun1+23,""),IF(AND(YEAR(MarSun1+30)=CalendarYear,MONTH(MarSun1+30)=3),MarSun1+30,""))</f>
        <v>45012</v>
      </c>
      <c r="E18" s="2">
        <f>IF(DAY(MarSun1)=1,IF(AND(YEAR(MarSun1+24)=CalendarYear,MONTH(MarSun1+24)=3),MarSun1+24,""),IF(AND(YEAR(MarSun1+31)=CalendarYear,MONTH(MarSun1+31)=3),MarSun1+31,""))</f>
        <v>45013</v>
      </c>
      <c r="F18" s="2">
        <f>IF(DAY(MarSun1)=1,IF(AND(YEAR(MarSun1+25)=CalendarYear,MONTH(MarSun1+25)=3),MarSun1+25,""),IF(AND(YEAR(MarSun1+32)=CalendarYear,MONTH(MarSun1+32)=3),MarSun1+32,""))</f>
        <v>45014</v>
      </c>
      <c r="G18" s="2">
        <f>IF(DAY(MarSun1)=1,IF(AND(YEAR(MarSun1+26)=CalendarYear,MONTH(MarSun1+26)=3),MarSun1+26,""),IF(AND(YEAR(MarSun1+33)=CalendarYear,MONTH(MarSun1+33)=3),MarSun1+33,""))</f>
        <v>45015</v>
      </c>
      <c r="H18" s="2">
        <f>IF(DAY(MarSun1)=1,IF(AND(YEAR(MarSun1+27)=CalendarYear,MONTH(MarSun1+27)=3),MarSun1+27,""),IF(AND(YEAR(MarSun1+34)=CalendarYear,MONTH(MarSun1+34)=3),MarSun1+34,""))</f>
        <v>45016</v>
      </c>
      <c r="I18" s="25" t="str">
        <f>IF(DAY(MarSun1)=1,IF(AND(YEAR(MarSun1+28)=CalendarYear,MONTH(MarSun1+28)=3),MarSun1+28,""),IF(AND(YEAR(MarSun1+35)=CalendarYear,MONTH(MarSun1+35)=3),MarSun1+35,""))</f>
        <v/>
      </c>
      <c r="J18" s="31"/>
      <c r="K18" s="17">
        <f>IF(DAY(AprSun1)=1,IF(AND(YEAR(AprSun1+22)=CalendarYear,MONTH(AprSun1+22)=4),AprSun1+22,""),IF(AND(YEAR(AprSun1+29)=CalendarYear,MONTH(AprSun1+29)=4),AprSun1+29,""))</f>
        <v>45039</v>
      </c>
      <c r="L18" s="2">
        <f>IF(DAY(AprSun1)=1,IF(AND(YEAR(AprSun1+23)=CalendarYear,MONTH(AprSun1+23)=4),AprSun1+23,""),IF(AND(YEAR(AprSun1+30)=CalendarYear,MONTH(AprSun1+30)=4),AprSun1+30,""))</f>
        <v>45040</v>
      </c>
      <c r="M18" s="2">
        <f>IF(DAY(AprSun1)=1,IF(AND(YEAR(AprSun1+24)=CalendarYear,MONTH(AprSun1+24)=4),AprSun1+24,""),IF(AND(YEAR(AprSun1+31)=CalendarYear,MONTH(AprSun1+31)=4),AprSun1+31,""))</f>
        <v>45041</v>
      </c>
      <c r="N18" s="2">
        <f>IF(DAY(AprSun1)=1,IF(AND(YEAR(AprSun1+25)=CalendarYear,MONTH(AprSun1+25)=4),AprSun1+25,""),IF(AND(YEAR(AprSun1+32)=CalendarYear,MONTH(AprSun1+32)=4),AprSun1+32,""))</f>
        <v>45042</v>
      </c>
      <c r="O18" s="2">
        <f>IF(DAY(AprSun1)=1,IF(AND(YEAR(AprSun1+26)=CalendarYear,MONTH(AprSun1+26)=4),AprSun1+26,""),IF(AND(YEAR(AprSun1+33)=CalendarYear,MONTH(AprSun1+33)=4),AprSun1+33,""))</f>
        <v>45043</v>
      </c>
      <c r="P18" s="2">
        <f>IF(DAY(AprSun1)=1,IF(AND(YEAR(AprSun1+27)=CalendarYear,MONTH(AprSun1+27)=4),AprSun1+27,""),IF(AND(YEAR(AprSun1+34)=CalendarYear,MONTH(AprSun1+34)=4),AprSun1+34,""))</f>
        <v>45044</v>
      </c>
      <c r="Q18" s="25">
        <f>IF(DAY(AprSun1)=1,IF(AND(YEAR(AprSun1+28)=CalendarYear,MONTH(AprSun1+28)=4),AprSun1+28,""),IF(AND(YEAR(AprSun1+35)=CalendarYear,MONTH(AprSun1+35)=4),AprSun1+35,""))</f>
        <v>45045</v>
      </c>
      <c r="S18" s="60"/>
      <c r="U18" s="78"/>
    </row>
    <row r="19" spans="1:39" ht="15.75" customHeight="1" x14ac:dyDescent="0.3">
      <c r="B19" s="26"/>
      <c r="C19" s="27" t="str">
        <f>IF(DAY(MarSun1)=1,IF(AND(YEAR(MarSun1+29)=CalendarYear,MONTH(MarSun1+29)=3),MarSun1+29,""),IF(AND(YEAR(MarSun1+36)=CalendarYear,MONTH(MarSun1+36)=3),MarSun1+36,""))</f>
        <v/>
      </c>
      <c r="D19" s="27" t="str">
        <f>IF(DAY(MarSun1)=1,IF(AND(YEAR(MarSun1+30)=CalendarYear,MONTH(MarSun1+30)=3),MarSun1+30,""),IF(AND(YEAR(MarSun1+37)=CalendarYear,MONTH(MarSun1+37)=3),MarSun1+37,""))</f>
        <v/>
      </c>
      <c r="E19" s="27" t="str">
        <f>IF(DAY(MarSun1)=1,IF(AND(YEAR(MarSun1+31)=CalendarYear,MONTH(MarSun1+31)=3),MarSun1+31,""),IF(AND(YEAR(MarSun1+38)=CalendarYear,MONTH(MarSun1+38)=3),MarSun1+38,""))</f>
        <v/>
      </c>
      <c r="F19" s="27" t="str">
        <f>IF(DAY(MarSun1)=1,IF(AND(YEAR(MarSun1+32)=CalendarYear,MONTH(MarSun1+32)=3),MarSun1+32,""),IF(AND(YEAR(MarSun1+39)=CalendarYear,MONTH(MarSun1+39)=3),MarSun1+39,""))</f>
        <v/>
      </c>
      <c r="G19" s="27" t="str">
        <f>IF(DAY(MarSun1)=1,IF(AND(YEAR(MarSun1+33)=CalendarYear,MONTH(MarSun1+33)=3),MarSun1+33,""),IF(AND(YEAR(MarSun1+40)=CalendarYear,MONTH(MarSun1+40)=3),MarSun1+40,""))</f>
        <v/>
      </c>
      <c r="H19" s="27" t="str">
        <f>IF(DAY(MarSun1)=1,IF(AND(YEAR(MarSun1+34)=CalendarYear,MONTH(MarSun1+34)=3),MarSun1+34,""),IF(AND(YEAR(MarSun1+41)=CalendarYear,MONTH(MarSun1+41)=3),MarSun1+41,""))</f>
        <v/>
      </c>
      <c r="I19" s="28" t="str">
        <f>IF(DAY(MarSun1)=1,IF(AND(YEAR(MarSun1+35)=CalendarYear,MONTH(MarSun1+35)=3),MarSun1+35,""),IF(AND(YEAR(MarSun1+42)=CalendarYear,MONTH(MarSun1+42)=3),MarSun1+42,""))</f>
        <v/>
      </c>
      <c r="J19" s="32"/>
      <c r="K19" s="35">
        <f>IF(DAY(AprSun1)=1,IF(AND(YEAR(AprSun1+29)=CalendarYear,MONTH(AprSun1+29)=4),AprSun1+29,""),IF(AND(YEAR(AprSun1+36)=CalendarYear,MONTH(AprSun1+36)=4),AprSun1+36,""))</f>
        <v>45046</v>
      </c>
      <c r="L19" s="27" t="str">
        <f>IF(DAY(AprSun1)=1,IF(AND(YEAR(AprSun1+30)=CalendarYear,MONTH(AprSun1+30)=4),AprSun1+30,""),IF(AND(YEAR(AprSun1+37)=CalendarYear,MONTH(AprSun1+37)=4),AprSun1+37,""))</f>
        <v/>
      </c>
      <c r="M19" s="27" t="str">
        <f>IF(DAY(AprSun1)=1,IF(AND(YEAR(AprSun1+31)=CalendarYear,MONTH(AprSun1+31)=4),AprSun1+31,""),IF(AND(YEAR(AprSun1+38)=CalendarYear,MONTH(AprSun1+38)=4),AprSun1+38,""))</f>
        <v/>
      </c>
      <c r="N19" s="27" t="str">
        <f>IF(DAY(AprSun1)=1,IF(AND(YEAR(AprSun1+32)=CalendarYear,MONTH(AprSun1+32)=4),AprSun1+32,""),IF(AND(YEAR(AprSun1+39)=CalendarYear,MONTH(AprSun1+39)=4),AprSun1+39,""))</f>
        <v/>
      </c>
      <c r="O19" s="27" t="str">
        <f>IF(DAY(AprSun1)=1,IF(AND(YEAR(AprSun1+33)=CalendarYear,MONTH(AprSun1+33)=4),AprSun1+33,""),IF(AND(YEAR(AprSun1+40)=CalendarYear,MONTH(AprSun1+40)=4),AprSun1+40,""))</f>
        <v/>
      </c>
      <c r="P19" s="27" t="str">
        <f>IF(DAY(AprSun1)=1,IF(AND(YEAR(AprSun1+34)=CalendarYear,MONTH(AprSun1+34)=4),AprSun1+34,""),IF(AND(YEAR(AprSun1+41)=CalendarYear,MONTH(AprSun1+41)=4),AprSun1+41,""))</f>
        <v/>
      </c>
      <c r="Q19" s="28" t="str">
        <f>IF(DAY(AprSun1)=1,IF(AND(YEAR(AprSun1+35)=CalendarYear,MONTH(AprSun1+35)=4),AprSun1+35,""),IF(AND(YEAR(AprSun1+42)=CalendarYear,MONTH(AprSun1+42)=4),AprSun1+42,""))</f>
        <v/>
      </c>
      <c r="S19" s="60"/>
      <c r="U19" s="78"/>
    </row>
    <row r="20" spans="1:39" ht="15.75" customHeight="1" x14ac:dyDescent="0.3">
      <c r="J20" s="2"/>
      <c r="S20" s="60"/>
      <c r="U20" s="78"/>
    </row>
    <row r="21" spans="1:39" ht="15.75" customHeight="1" x14ac:dyDescent="0.3">
      <c r="A21" s="15" t="s">
        <v>5</v>
      </c>
      <c r="B21" s="22"/>
      <c r="C21" s="90" t="s">
        <v>23</v>
      </c>
      <c r="D21" s="90"/>
      <c r="E21" s="90"/>
      <c r="F21" s="90"/>
      <c r="G21" s="90"/>
      <c r="H21" s="90"/>
      <c r="I21" s="91"/>
      <c r="J21" s="36"/>
      <c r="K21" s="90" t="s">
        <v>24</v>
      </c>
      <c r="L21" s="90"/>
      <c r="M21" s="90"/>
      <c r="N21" s="90"/>
      <c r="O21" s="90"/>
      <c r="P21" s="90"/>
      <c r="Q21" s="91"/>
      <c r="S21" s="61"/>
      <c r="U21" s="78"/>
      <c r="V21" s="1"/>
      <c r="W21" s="1"/>
      <c r="Y21" s="1"/>
      <c r="Z21" s="1"/>
      <c r="AA21" s="1"/>
      <c r="AB21" s="1"/>
      <c r="AC21" s="1"/>
      <c r="AD21" s="1"/>
      <c r="AE21" s="1"/>
      <c r="AG21" s="1"/>
      <c r="AH21" s="1"/>
      <c r="AI21" s="1"/>
      <c r="AJ21" s="1"/>
      <c r="AK21" s="1"/>
      <c r="AL21" s="1"/>
      <c r="AM21" s="1"/>
    </row>
    <row r="22" spans="1:39" ht="15.75" customHeight="1" x14ac:dyDescent="0.3">
      <c r="A22" s="15" t="s">
        <v>13</v>
      </c>
      <c r="B22" s="23"/>
      <c r="C22" s="18" t="s">
        <v>0</v>
      </c>
      <c r="D22" s="13" t="s">
        <v>44</v>
      </c>
      <c r="E22" s="13" t="s">
        <v>45</v>
      </c>
      <c r="F22" s="13" t="s">
        <v>46</v>
      </c>
      <c r="G22" s="13" t="s">
        <v>47</v>
      </c>
      <c r="H22" s="13" t="s">
        <v>48</v>
      </c>
      <c r="I22" s="24" t="s">
        <v>49</v>
      </c>
      <c r="J22" s="18"/>
      <c r="K22" s="18" t="s">
        <v>0</v>
      </c>
      <c r="L22" s="13" t="s">
        <v>44</v>
      </c>
      <c r="M22" s="13" t="s">
        <v>45</v>
      </c>
      <c r="N22" s="13" t="s">
        <v>46</v>
      </c>
      <c r="O22" s="13" t="s">
        <v>47</v>
      </c>
      <c r="P22" s="13" t="s">
        <v>48</v>
      </c>
      <c r="Q22" s="24" t="s">
        <v>49</v>
      </c>
      <c r="S22" s="60"/>
      <c r="U22" s="81"/>
    </row>
    <row r="23" spans="1:39" ht="15.75" customHeight="1" x14ac:dyDescent="0.25">
      <c r="A23" s="15"/>
      <c r="B23" s="23"/>
      <c r="C23" s="17" t="str">
        <f>IF(DAY(MaySun1)=1,"",IF(AND(YEAR(MaySun1+1)=CalendarYear,MONTH(MaySun1+1)=5),MaySun1+1,""))</f>
        <v/>
      </c>
      <c r="D23" s="17">
        <f>IF(DAY(MaySun1)=1,"",IF(AND(YEAR(MaySun1+2)=CalendarYear,MONTH(MaySun1+2)=5),MaySun1+2,""))</f>
        <v>45047</v>
      </c>
      <c r="E23" s="2">
        <f>IF(DAY(MaySun1)=1,"",IF(AND(YEAR(MaySun1+3)=CalendarYear,MONTH(MaySun1+3)=5),MaySun1+3,""))</f>
        <v>45048</v>
      </c>
      <c r="F23" s="2">
        <f>IF(DAY(MaySun1)=1,"",IF(AND(YEAR(MaySun1+4)=CalendarYear,MONTH(MaySun1+4)=5),MaySun1+4,""))</f>
        <v>45049</v>
      </c>
      <c r="G23" s="2">
        <f>IF(DAY(MaySun1)=1,"",IF(AND(YEAR(MaySun1+5)=CalendarYear,MONTH(MaySun1+5)=5),MaySun1+5,""))</f>
        <v>45050</v>
      </c>
      <c r="H23" s="2">
        <f>IF(DAY(MaySun1)=1,"",IF(AND(YEAR(MaySun1+6)=CalendarYear,MONTH(MaySun1+6)=5),MaySun1+6,""))</f>
        <v>45051</v>
      </c>
      <c r="I23" s="2">
        <f>IF(DAY(MaySun1)=1,IF(AND(YEAR(MaySun1)=CalendarYear,MONTH(MaySun1)=5),MaySun1,""),IF(AND(YEAR(MaySun1+7)=CalendarYear,MONTH(MaySun1+7)=5),MaySun1+7,""))</f>
        <v>45052</v>
      </c>
      <c r="J23" s="34"/>
      <c r="K23" s="17" t="str">
        <f>IF(DAY(JunSun1)=1,"",IF(AND(YEAR(JunSun1+1)=CalendarYear,MONTH(JunSun1+1)=6),JunSun1+1,""))</f>
        <v/>
      </c>
      <c r="L23" s="17" t="str">
        <f>IF(DAY(JunSun1)=1,"",IF(AND(YEAR(JunSun1+2)=CalendarYear,MONTH(JunSun1+2)=6),JunSun1+2,""))</f>
        <v/>
      </c>
      <c r="M23" s="2" t="str">
        <f>IF(DAY(JunSun1)=1,"",IF(AND(YEAR(JunSun1+3)=CalendarYear,MONTH(JunSun1+3)=6),JunSun1+3,""))</f>
        <v/>
      </c>
      <c r="N23" s="2" t="str">
        <f>IF(DAY(JunSun1)=1,"",IF(AND(YEAR(JunSun1+4)=CalendarYear,MONTH(JunSun1+4)=6),JunSun1+4,""))</f>
        <v/>
      </c>
      <c r="O23" s="2">
        <f>IF(DAY(JunSun1)=1,"",IF(AND(YEAR(JunSun1+5)=CalendarYear,MONTH(JunSun1+5)=6),JunSun1+5,""))</f>
        <v>45078</v>
      </c>
      <c r="P23" s="2">
        <f>IF(DAY(JunSun1)=1,"",IF(AND(YEAR(JunSun1+6)=CalendarYear,MONTH(JunSun1+6)=6),JunSun1+6,""))</f>
        <v>45079</v>
      </c>
      <c r="Q23" s="25">
        <f>IF(DAY(JunSun1)=1,IF(AND(YEAR(JunSun1)=CalendarYear,MONTH(JunSun1)=6),JunSun1,""),IF(AND(YEAR(JunSun1+7)=CalendarYear,MONTH(JunSun1+7)=6),JunSun1+7,""))</f>
        <v>45080</v>
      </c>
      <c r="S23" s="60"/>
    </row>
    <row r="24" spans="1:39" ht="15.75" customHeight="1" x14ac:dyDescent="0.2">
      <c r="B24" s="23"/>
      <c r="C24" s="17">
        <f>IF(DAY(MaySun1)=1,IF(AND(YEAR(MaySun1+1)=CalendarYear,MONTH(MaySun1+1)=5),MaySun1+1,""),IF(AND(YEAR(MaySun1+8)=CalendarYear,MONTH(MaySun1+8)=5),MaySun1+8,""))</f>
        <v>45053</v>
      </c>
      <c r="D24" s="2">
        <f>IF(DAY(MaySun1)=1,IF(AND(YEAR(MaySun1+2)=CalendarYear,MONTH(MaySun1+2)=5),MaySun1+2,""),IF(AND(YEAR(MaySun1+9)=CalendarYear,MONTH(MaySun1+9)=5),MaySun1+9,""))</f>
        <v>45054</v>
      </c>
      <c r="E24" s="2">
        <f>IF(DAY(MaySun1)=1,IF(AND(YEAR(MaySun1+3)=CalendarYear,MONTH(MaySun1+3)=5),MaySun1+3,""),IF(AND(YEAR(MaySun1+10)=CalendarYear,MONTH(MaySun1+10)=5),MaySun1+10,""))</f>
        <v>45055</v>
      </c>
      <c r="F24" s="2">
        <f>IF(DAY(MaySun1)=1,IF(AND(YEAR(MaySun1+4)=CalendarYear,MONTH(MaySun1+4)=5),MaySun1+4,""),IF(AND(YEAR(MaySun1+11)=CalendarYear,MONTH(MaySun1+11)=5),MaySun1+11,""))</f>
        <v>45056</v>
      </c>
      <c r="G24" s="2">
        <f>IF(DAY(MaySun1)=1,IF(AND(YEAR(MaySun1+5)=CalendarYear,MONTH(MaySun1+5)=5),MaySun1+5,""),IF(AND(YEAR(MaySun1+12)=CalendarYear,MONTH(MaySun1+12)=5),MaySun1+12,""))</f>
        <v>45057</v>
      </c>
      <c r="H24" s="2">
        <f>IF(DAY(MaySun1)=1,IF(AND(YEAR(MaySun1+6)=CalendarYear,MONTH(MaySun1+6)=5),MaySun1+6,""),IF(AND(YEAR(MaySun1+13)=CalendarYear,MONTH(MaySun1+13)=5),MaySun1+13,""))</f>
        <v>45058</v>
      </c>
      <c r="I24" s="25">
        <f>IF(DAY(MaySun1)=1,IF(AND(YEAR(MaySun1+7)=CalendarYear,MONTH(MaySun1+7)=5),MaySun1+7,""),IF(AND(YEAR(MaySun1+14)=CalendarYear,MONTH(MaySun1+14)=5),MaySun1+14,""))</f>
        <v>45059</v>
      </c>
      <c r="J24" s="30"/>
      <c r="K24" s="17">
        <f>IF(DAY(JunSun1)=1,IF(AND(YEAR(JunSun1+1)=CalendarYear,MONTH(JunSun1+1)=6),JunSun1+1,""),IF(AND(YEAR(JunSun1+8)=CalendarYear,MONTH(JunSun1+8)=6),JunSun1+8,""))</f>
        <v>45081</v>
      </c>
      <c r="L24" s="2">
        <f>IF(DAY(JunSun1)=1,IF(AND(YEAR(JunSun1+2)=CalendarYear,MONTH(JunSun1+2)=6),JunSun1+2,""),IF(AND(YEAR(JunSun1+9)=CalendarYear,MONTH(JunSun1+9)=6),JunSun1+9,""))</f>
        <v>45082</v>
      </c>
      <c r="M24" s="2">
        <f>IF(DAY(JunSun1)=1,IF(AND(YEAR(JunSun1+3)=CalendarYear,MONTH(JunSun1+3)=6),JunSun1+3,""),IF(AND(YEAR(JunSun1+10)=CalendarYear,MONTH(JunSun1+10)=6),JunSun1+10,""))</f>
        <v>45083</v>
      </c>
      <c r="N24" s="2">
        <f>IF(DAY(JunSun1)=1,IF(AND(YEAR(JunSun1+4)=CalendarYear,MONTH(JunSun1+4)=6),JunSun1+4,""),IF(AND(YEAR(JunSun1+11)=CalendarYear,MONTH(JunSun1+11)=6),JunSun1+11,""))</f>
        <v>45084</v>
      </c>
      <c r="O24" s="2">
        <f>IF(DAY(JunSun1)=1,IF(AND(YEAR(JunSun1+5)=CalendarYear,MONTH(JunSun1+5)=6),JunSun1+5,""),IF(AND(YEAR(JunSun1+12)=CalendarYear,MONTH(JunSun1+12)=6),JunSun1+12,""))</f>
        <v>45085</v>
      </c>
      <c r="P24" s="2">
        <f>IF(DAY(JunSun1)=1,IF(AND(YEAR(JunSun1+6)=CalendarYear,MONTH(JunSun1+6)=6),JunSun1+6,""),IF(AND(YEAR(JunSun1+13)=CalendarYear,MONTH(JunSun1+13)=6),JunSun1+13,""))</f>
        <v>45086</v>
      </c>
      <c r="Q24" s="25">
        <f>IF(DAY(JunSun1)=1,IF(AND(YEAR(JunSun1+7)=CalendarYear,MONTH(JunSun1+7)=6),JunSun1+7,""),IF(AND(YEAR(JunSun1+14)=CalendarYear,MONTH(JunSun1+14)=6),JunSun1+14,""))</f>
        <v>45087</v>
      </c>
      <c r="S24" s="60"/>
    </row>
    <row r="25" spans="1:39" ht="15.75" customHeight="1" x14ac:dyDescent="0.2">
      <c r="B25" s="23"/>
      <c r="C25" s="17">
        <f>IF(DAY(MaySun1)=1,IF(AND(YEAR(MaySun1+8)=CalendarYear,MONTH(MaySun1+8)=5),MaySun1+8,""),IF(AND(YEAR(MaySun1+15)=CalendarYear,MONTH(MaySun1+15)=5),MaySun1+15,""))</f>
        <v>45060</v>
      </c>
      <c r="D25" s="2">
        <f>IF(DAY(MaySun1)=1,IF(AND(YEAR(MaySun1+9)=CalendarYear,MONTH(MaySun1+9)=5),MaySun1+9,""),IF(AND(YEAR(MaySun1+16)=CalendarYear,MONTH(MaySun1+16)=5),MaySun1+16,""))</f>
        <v>45061</v>
      </c>
      <c r="E25" s="2">
        <f>IF(DAY(MaySun1)=1,IF(AND(YEAR(MaySun1+10)=CalendarYear,MONTH(MaySun1+10)=5),MaySun1+10,""),IF(AND(YEAR(MaySun1+17)=CalendarYear,MONTH(MaySun1+17)=5),MaySun1+17,""))</f>
        <v>45062</v>
      </c>
      <c r="F25" s="2">
        <f>IF(DAY(MaySun1)=1,IF(AND(YEAR(MaySun1+11)=CalendarYear,MONTH(MaySun1+11)=5),MaySun1+11,""),IF(AND(YEAR(MaySun1+18)=CalendarYear,MONTH(MaySun1+18)=5),MaySun1+18,""))</f>
        <v>45063</v>
      </c>
      <c r="G25" s="17">
        <f>IF(DAY(MaySun1)=1,IF(AND(YEAR(MaySun1+12)=CalendarYear,MONTH(MaySun1+12)=5),MaySun1+12,""),IF(AND(YEAR(MaySun1+19)=CalendarYear,MONTH(MaySun1+19)=5),MaySun1+19,""))</f>
        <v>45064</v>
      </c>
      <c r="H25" s="2">
        <f>IF(DAY(MaySun1)=1,IF(AND(YEAR(MaySun1+13)=CalendarYear,MONTH(MaySun1+13)=5),MaySun1+13,""),IF(AND(YEAR(MaySun1+20)=CalendarYear,MONTH(MaySun1+20)=5),MaySun1+20,""))</f>
        <v>45065</v>
      </c>
      <c r="I25" s="25">
        <f>IF(DAY(MaySun1)=1,IF(AND(YEAR(MaySun1+14)=CalendarYear,MONTH(MaySun1+14)=5),MaySun1+14,""),IF(AND(YEAR(MaySun1+21)=CalendarYear,MONTH(MaySun1+21)=5),MaySun1+21,""))</f>
        <v>45066</v>
      </c>
      <c r="J25" s="31"/>
      <c r="K25" s="17">
        <f>IF(DAY(JunSun1)=1,IF(AND(YEAR(JunSun1+8)=CalendarYear,MONTH(JunSun1+8)=6),JunSun1+8,""),IF(AND(YEAR(JunSun1+15)=CalendarYear,MONTH(JunSun1+15)=6),JunSun1+15,""))</f>
        <v>45088</v>
      </c>
      <c r="L25" s="2">
        <f>IF(DAY(JunSun1)=1,IF(AND(YEAR(JunSun1+9)=CalendarYear,MONTH(JunSun1+9)=6),JunSun1+9,""),IF(AND(YEAR(JunSun1+16)=CalendarYear,MONTH(JunSun1+16)=6),JunSun1+16,""))</f>
        <v>45089</v>
      </c>
      <c r="M25" s="2">
        <f>IF(DAY(JunSun1)=1,IF(AND(YEAR(JunSun1+10)=CalendarYear,MONTH(JunSun1+10)=6),JunSun1+10,""),IF(AND(YEAR(JunSun1+17)=CalendarYear,MONTH(JunSun1+17)=6),JunSun1+17,""))</f>
        <v>45090</v>
      </c>
      <c r="N25" s="2">
        <f>IF(DAY(JunSun1)=1,IF(AND(YEAR(JunSun1+11)=CalendarYear,MONTH(JunSun1+11)=6),JunSun1+11,""),IF(AND(YEAR(JunSun1+18)=CalendarYear,MONTH(JunSun1+18)=6),JunSun1+18,""))</f>
        <v>45091</v>
      </c>
      <c r="O25" s="2">
        <f>IF(DAY(JunSun1)=1,IF(AND(YEAR(JunSun1+12)=CalendarYear,MONTH(JunSun1+12)=6),JunSun1+12,""),IF(AND(YEAR(JunSun1+19)=CalendarYear,MONTH(JunSun1+19)=6),JunSun1+19,""))</f>
        <v>45092</v>
      </c>
      <c r="P25" s="2">
        <f>IF(DAY(JunSun1)=1,IF(AND(YEAR(JunSun1+13)=CalendarYear,MONTH(JunSun1+13)=6),JunSun1+13,""),IF(AND(YEAR(JunSun1+20)=CalendarYear,MONTH(JunSun1+20)=6),JunSun1+20,""))</f>
        <v>45093</v>
      </c>
      <c r="Q25" s="37">
        <f>IF(DAY(JunSun1)=1,IF(AND(YEAR(JunSun1+14)=CalendarYear,MONTH(JunSun1+14)=6),JunSun1+14,""),IF(AND(YEAR(JunSun1+21)=CalendarYear,MONTH(JunSun1+21)=6),JunSun1+21,""))</f>
        <v>45094</v>
      </c>
      <c r="S25" s="60"/>
    </row>
    <row r="26" spans="1:39" ht="15.75" customHeight="1" x14ac:dyDescent="0.3">
      <c r="B26" s="23"/>
      <c r="C26" s="17">
        <f>IF(DAY(MaySun1)=1,IF(AND(YEAR(MaySun1+15)=CalendarYear,MONTH(MaySun1+15)=5),MaySun1+15,""),IF(AND(YEAR(MaySun1+22)=CalendarYear,MONTH(MaySun1+22)=5),MaySun1+22,""))</f>
        <v>45067</v>
      </c>
      <c r="D26" s="2">
        <f>IF(DAY(MaySun1)=1,IF(AND(YEAR(MaySun1+16)=CalendarYear,MONTH(MaySun1+16)=5),MaySun1+16,""),IF(AND(YEAR(MaySun1+23)=CalendarYear,MONTH(MaySun1+23)=5),MaySun1+23,""))</f>
        <v>45068</v>
      </c>
      <c r="E26" s="2">
        <f>IF(DAY(MaySun1)=1,IF(AND(YEAR(MaySun1+17)=CalendarYear,MONTH(MaySun1+17)=5),MaySun1+17,""),IF(AND(YEAR(MaySun1+24)=CalendarYear,MONTH(MaySun1+24)=5),MaySun1+24,""))</f>
        <v>45069</v>
      </c>
      <c r="F26" s="2">
        <f>IF(DAY(MaySun1)=1,IF(AND(YEAR(MaySun1+18)=CalendarYear,MONTH(MaySun1+18)=5),MaySun1+18,""),IF(AND(YEAR(MaySun1+25)=CalendarYear,MONTH(MaySun1+25)=5),MaySun1+25,""))</f>
        <v>45070</v>
      </c>
      <c r="G26" s="2">
        <f>IF(DAY(MaySun1)=1,IF(AND(YEAR(MaySun1+19)=CalendarYear,MONTH(MaySun1+19)=5),MaySun1+19,""),IF(AND(YEAR(MaySun1+26)=CalendarYear,MONTH(MaySun1+26)=5),MaySun1+26,""))</f>
        <v>45071</v>
      </c>
      <c r="H26" s="2">
        <f>IF(DAY(MaySun1)=1,IF(AND(YEAR(MaySun1+20)=CalendarYear,MONTH(MaySun1+20)=5),MaySun1+20,""),IF(AND(YEAR(MaySun1+27)=CalendarYear,MONTH(MaySun1+27)=5),MaySun1+27,""))</f>
        <v>45072</v>
      </c>
      <c r="I26" s="25">
        <f>IF(DAY(MaySun1)=1,IF(AND(YEAR(MaySun1+21)=CalendarYear,MONTH(MaySun1+21)=5),MaySun1+21,""),IF(AND(YEAR(MaySun1+28)=CalendarYear,MONTH(MaySun1+28)=5),MaySun1+28,""))</f>
        <v>45073</v>
      </c>
      <c r="J26" s="31"/>
      <c r="K26" s="17">
        <f>IF(DAY(JunSun1)=1,IF(AND(YEAR(JunSun1+15)=CalendarYear,MONTH(JunSun1+15)=6),JunSun1+15,""),IF(AND(YEAR(JunSun1+22)=CalendarYear,MONTH(JunSun1+22)=6),JunSun1+22,""))</f>
        <v>45095</v>
      </c>
      <c r="L26" s="2">
        <f>IF(DAY(JunSun1)=1,IF(AND(YEAR(JunSun1+16)=CalendarYear,MONTH(JunSun1+16)=6),JunSun1+16,""),IF(AND(YEAR(JunSun1+23)=CalendarYear,MONTH(JunSun1+23)=6),JunSun1+23,""))</f>
        <v>45096</v>
      </c>
      <c r="M26" s="2">
        <f>IF(DAY(JunSun1)=1,IF(AND(YEAR(JunSun1+17)=CalendarYear,MONTH(JunSun1+17)=6),JunSun1+17,""),IF(AND(YEAR(JunSun1+24)=CalendarYear,MONTH(JunSun1+24)=6),JunSun1+24,""))</f>
        <v>45097</v>
      </c>
      <c r="N26" s="2">
        <f>IF(DAY(JunSun1)=1,IF(AND(YEAR(JunSun1+18)=CalendarYear,MONTH(JunSun1+18)=6),JunSun1+18,""),IF(AND(YEAR(JunSun1+25)=CalendarYear,MONTH(JunSun1+25)=6),JunSun1+25,""))</f>
        <v>45098</v>
      </c>
      <c r="O26" s="2">
        <f>IF(DAY(JunSun1)=1,IF(AND(YEAR(JunSun1+19)=CalendarYear,MONTH(JunSun1+19)=6),JunSun1+19,""),IF(AND(YEAR(JunSun1+26)=CalendarYear,MONTH(JunSun1+26)=6),JunSun1+26,""))</f>
        <v>45099</v>
      </c>
      <c r="P26" s="2">
        <f>IF(DAY(JunSun1)=1,IF(AND(YEAR(JunSun1+20)=CalendarYear,MONTH(JunSun1+20)=6),JunSun1+20,""),IF(AND(YEAR(JunSun1+27)=CalendarYear,MONTH(JunSun1+27)=6),JunSun1+27,""))</f>
        <v>45100</v>
      </c>
      <c r="Q26" s="25">
        <f>IF(DAY(JunSun1)=1,IF(AND(YEAR(JunSun1+21)=CalendarYear,MONTH(JunSun1+21)=6),JunSun1+21,""),IF(AND(YEAR(JunSun1+28)=CalendarYear,MONTH(JunSun1+28)=6),JunSun1+28,""))</f>
        <v>45101</v>
      </c>
      <c r="S26" s="60"/>
      <c r="U26" s="82"/>
    </row>
    <row r="27" spans="1:39" ht="15.75" customHeight="1" x14ac:dyDescent="0.3">
      <c r="B27" s="23"/>
      <c r="C27" s="17">
        <f>IF(DAY(MaySun1)=1,IF(AND(YEAR(MaySun1+22)=CalendarYear,MONTH(MaySun1+22)=5),MaySun1+22,""),IF(AND(YEAR(MaySun1+29)=CalendarYear,MONTH(MaySun1+29)=5),MaySun1+29,""))</f>
        <v>45074</v>
      </c>
      <c r="D27" s="17">
        <f>IF(DAY(MaySun1)=1,IF(AND(YEAR(MaySun1+23)=CalendarYear,MONTH(MaySun1+23)=5),MaySun1+23,""),IF(AND(YEAR(MaySun1+30)=CalendarYear,MONTH(MaySun1+30)=5),MaySun1+30,""))</f>
        <v>45075</v>
      </c>
      <c r="E27" s="2">
        <f>IF(DAY(MaySun1)=1,IF(AND(YEAR(MaySun1+24)=CalendarYear,MONTH(MaySun1+24)=5),MaySun1+24,""),IF(AND(YEAR(MaySun1+31)=CalendarYear,MONTH(MaySun1+31)=5),MaySun1+31,""))</f>
        <v>45076</v>
      </c>
      <c r="F27" s="2">
        <f>IF(DAY(MaySun1)=1,IF(AND(YEAR(MaySun1+25)=CalendarYear,MONTH(MaySun1+25)=5),MaySun1+25,""),IF(AND(YEAR(MaySun1+32)=CalendarYear,MONTH(MaySun1+32)=5),MaySun1+32,""))</f>
        <v>45077</v>
      </c>
      <c r="G27" s="2" t="str">
        <f>IF(DAY(MaySun1)=1,IF(AND(YEAR(MaySun1+26)=CalendarYear,MONTH(MaySun1+26)=5),MaySun1+26,""),IF(AND(YEAR(MaySun1+33)=CalendarYear,MONTH(MaySun1+33)=5),MaySun1+33,""))</f>
        <v/>
      </c>
      <c r="H27" s="2" t="str">
        <f>IF(DAY(MaySun1)=1,IF(AND(YEAR(MaySun1+27)=CalendarYear,MONTH(MaySun1+27)=5),MaySun1+27,""),IF(AND(YEAR(MaySun1+34)=CalendarYear,MONTH(MaySun1+34)=5),MaySun1+34,""))</f>
        <v/>
      </c>
      <c r="I27" s="25" t="str">
        <f>IF(DAY(MaySun1)=1,IF(AND(YEAR(MaySun1+28)=CalendarYear,MONTH(MaySun1+28)=5),MaySun1+28,""),IF(AND(YEAR(MaySun1+35)=CalendarYear,MONTH(MaySun1+35)=5),MaySun1+35,""))</f>
        <v/>
      </c>
      <c r="J27" s="31"/>
      <c r="K27" s="17">
        <f>IF(DAY(JunSun1)=1,IF(AND(YEAR(JunSun1+22)=CalendarYear,MONTH(JunSun1+22)=6),JunSun1+22,""),IF(AND(YEAR(JunSun1+29)=CalendarYear,MONTH(JunSun1+29)=6),JunSun1+29,""))</f>
        <v>45102</v>
      </c>
      <c r="L27" s="2">
        <f>IF(DAY(JunSun1)=1,IF(AND(YEAR(JunSun1+23)=CalendarYear,MONTH(JunSun1+23)=6),JunSun1+23,""),IF(AND(YEAR(JunSun1+30)=CalendarYear,MONTH(JunSun1+30)=6),JunSun1+30,""))</f>
        <v>45103</v>
      </c>
      <c r="M27" s="2">
        <f>IF(DAY(JunSun1)=1,IF(AND(YEAR(JunSun1+24)=CalendarYear,MONTH(JunSun1+24)=6),JunSun1+24,""),IF(AND(YEAR(JunSun1+31)=CalendarYear,MONTH(JunSun1+31)=6),JunSun1+31,""))</f>
        <v>45104</v>
      </c>
      <c r="N27" s="2">
        <f>IF(DAY(JunSun1)=1,IF(AND(YEAR(JunSun1+25)=CalendarYear,MONTH(JunSun1+25)=6),JunSun1+25,""),IF(AND(YEAR(JunSun1+32)=CalendarYear,MONTH(JunSun1+32)=6),JunSun1+32,""))</f>
        <v>45105</v>
      </c>
      <c r="O27" s="2">
        <f>IF(DAY(JunSun1)=1,IF(AND(YEAR(JunSun1+26)=CalendarYear,MONTH(JunSun1+26)=6),JunSun1+26,""),IF(AND(YEAR(JunSun1+33)=CalendarYear,MONTH(JunSun1+33)=6),JunSun1+33,""))</f>
        <v>45106</v>
      </c>
      <c r="P27" s="2">
        <f>IF(DAY(JunSun1)=1,IF(AND(YEAR(JunSun1+27)=CalendarYear,MONTH(JunSun1+27)=6),JunSun1+27,""),IF(AND(YEAR(JunSun1+34)=CalendarYear,MONTH(JunSun1+34)=6),JunSun1+34,""))</f>
        <v>45107</v>
      </c>
      <c r="Q27" s="25" t="str">
        <f>IF(DAY(JunSun1)=1,IF(AND(YEAR(JunSun1+28)=CalendarYear,MONTH(JunSun1+28)=6),JunSun1+28,""),IF(AND(YEAR(JunSun1+35)=CalendarYear,MONTH(JunSun1+35)=6),JunSun1+35,""))</f>
        <v/>
      </c>
      <c r="S27" s="60"/>
      <c r="U27" s="82"/>
    </row>
    <row r="28" spans="1:39" ht="15.75" customHeight="1" x14ac:dyDescent="0.2">
      <c r="B28" s="26"/>
      <c r="C28" s="35" t="str">
        <f>IF(DAY(MaySun1)=1,IF(AND(YEAR(MaySun1+29)=CalendarYear,MONTH(MaySun1+29)=5),MaySun1+29,""),IF(AND(YEAR(MaySun1+36)=CalendarYear,MONTH(MaySun1+36)=5),MaySun1+36,""))</f>
        <v/>
      </c>
      <c r="D28" s="27" t="str">
        <f>IF(DAY(MaySun1)=1,IF(AND(YEAR(MaySun1+30)=CalendarYear,MONTH(MaySun1+30)=5),MaySun1+30,""),IF(AND(YEAR(MaySun1+37)=CalendarYear,MONTH(MaySun1+37)=5),MaySun1+37,""))</f>
        <v/>
      </c>
      <c r="E28" s="27" t="str">
        <f>IF(DAY(MaySun1)=1,IF(AND(YEAR(MaySun1+31)=CalendarYear,MONTH(MaySun1+31)=5),MaySun1+31,""),IF(AND(YEAR(MaySun1+38)=CalendarYear,MONTH(MaySun1+38)=5),MaySun1+38,""))</f>
        <v/>
      </c>
      <c r="F28" s="27" t="str">
        <f>IF(DAY(MaySun1)=1,IF(AND(YEAR(MaySun1+32)=CalendarYear,MONTH(MaySun1+32)=5),MaySun1+32,""),IF(AND(YEAR(MaySun1+39)=CalendarYear,MONTH(MaySun1+39)=5),MaySun1+39,""))</f>
        <v/>
      </c>
      <c r="G28" s="27" t="str">
        <f>IF(DAY(MaySun1)=1,IF(AND(YEAR(MaySun1+33)=CalendarYear,MONTH(MaySun1+33)=5),MaySun1+33,""),IF(AND(YEAR(MaySun1+40)=CalendarYear,MONTH(MaySun1+40)=5),MaySun1+40,""))</f>
        <v/>
      </c>
      <c r="H28" s="27" t="str">
        <f>IF(DAY(MaySun1)=1,IF(AND(YEAR(MaySun1+34)=CalendarYear,MONTH(MaySun1+34)=5),MaySun1+34,""),IF(AND(YEAR(MaySun1+41)=CalendarYear,MONTH(MaySun1+41)=5),MaySun1+41,""))</f>
        <v/>
      </c>
      <c r="I28" s="28" t="str">
        <f>IF(DAY(MaySun1)=1,IF(AND(YEAR(MaySun1+35)=CalendarYear,MONTH(MaySun1+35)=5),MaySun1+35,""),IF(AND(YEAR(MaySun1+42)=CalendarYear,MONTH(MaySun1+42)=5),MaySun1+42,""))</f>
        <v/>
      </c>
      <c r="J28" s="32"/>
      <c r="K28" s="27" t="str">
        <f>IF(DAY(JunSun1)=1,IF(AND(YEAR(JunSun1+29)=CalendarYear,MONTH(JunSun1+29)=6),JunSun1+29,""),IF(AND(YEAR(JunSun1+36)=CalendarYear,MONTH(JunSun1+36)=6),JunSun1+36,""))</f>
        <v/>
      </c>
      <c r="L28" s="27" t="str">
        <f>IF(DAY(JunSun1)=1,IF(AND(YEAR(JunSun1+30)=CalendarYear,MONTH(JunSun1+30)=6),JunSun1+30,""),IF(AND(YEAR(JunSun1+37)=CalendarYear,MONTH(JunSun1+37)=6),JunSun1+37,""))</f>
        <v/>
      </c>
      <c r="M28" s="27" t="str">
        <f>IF(DAY(JunSun1)=1,IF(AND(YEAR(JunSun1+31)=CalendarYear,MONTH(JunSun1+31)=6),JunSun1+31,""),IF(AND(YEAR(JunSun1+38)=CalendarYear,MONTH(JunSun1+38)=6),JunSun1+38,""))</f>
        <v/>
      </c>
      <c r="N28" s="27" t="str">
        <f>IF(DAY(JunSun1)=1,IF(AND(YEAR(JunSun1+32)=CalendarYear,MONTH(JunSun1+32)=6),JunSun1+32,""),IF(AND(YEAR(JunSun1+39)=CalendarYear,MONTH(JunSun1+39)=6),JunSun1+39,""))</f>
        <v/>
      </c>
      <c r="O28" s="27" t="str">
        <f>IF(DAY(JunSun1)=1,IF(AND(YEAR(JunSun1+33)=CalendarYear,MONTH(JunSun1+33)=6),JunSun1+33,""),IF(AND(YEAR(JunSun1+40)=CalendarYear,MONTH(JunSun1+40)=6),JunSun1+40,""))</f>
        <v/>
      </c>
      <c r="P28" s="27" t="str">
        <f>IF(DAY(JunSun1)=1,IF(AND(YEAR(JunSun1+34)=CalendarYear,MONTH(JunSun1+34)=6),JunSun1+34,""),IF(AND(YEAR(JunSun1+41)=CalendarYear,MONTH(JunSun1+41)=6),JunSun1+41,""))</f>
        <v/>
      </c>
      <c r="Q28" s="28" t="str">
        <f>IF(DAY(JunSun1)=1,IF(AND(YEAR(JunSun1+35)=CalendarYear,MONTH(JunSun1+35)=6),JunSun1+35,""),IF(AND(YEAR(JunSun1+42)=CalendarYear,MONTH(JunSun1+42)=6),JunSun1+42,""))</f>
        <v/>
      </c>
      <c r="S28" s="60"/>
      <c r="U28" s="9"/>
    </row>
    <row r="29" spans="1:39" ht="15.75" customHeight="1" x14ac:dyDescent="0.2">
      <c r="J29" s="2"/>
      <c r="S29" s="60"/>
      <c r="U29" s="7"/>
    </row>
    <row r="30" spans="1:39" ht="15.75" customHeight="1" x14ac:dyDescent="0.3">
      <c r="A30" s="15" t="s">
        <v>6</v>
      </c>
      <c r="B30" s="22"/>
      <c r="C30" s="90" t="s">
        <v>25</v>
      </c>
      <c r="D30" s="90"/>
      <c r="E30" s="90"/>
      <c r="F30" s="90"/>
      <c r="G30" s="90"/>
      <c r="H30" s="90"/>
      <c r="I30" s="91"/>
      <c r="J30" s="36"/>
      <c r="K30" s="90" t="s">
        <v>26</v>
      </c>
      <c r="L30" s="90"/>
      <c r="M30" s="90"/>
      <c r="N30" s="90"/>
      <c r="O30" s="90"/>
      <c r="P30" s="90"/>
      <c r="Q30" s="91"/>
      <c r="S30" s="60"/>
      <c r="U30" s="83"/>
    </row>
    <row r="31" spans="1:39" ht="15.75" customHeight="1" x14ac:dyDescent="0.3">
      <c r="A31" s="15" t="s">
        <v>14</v>
      </c>
      <c r="B31" s="23"/>
      <c r="C31" s="18" t="s">
        <v>0</v>
      </c>
      <c r="D31" s="13" t="s">
        <v>44</v>
      </c>
      <c r="E31" s="13" t="s">
        <v>45</v>
      </c>
      <c r="F31" s="13" t="s">
        <v>46</v>
      </c>
      <c r="G31" s="13" t="s">
        <v>47</v>
      </c>
      <c r="H31" s="13" t="s">
        <v>48</v>
      </c>
      <c r="I31" s="24" t="s">
        <v>49</v>
      </c>
      <c r="J31" s="31"/>
      <c r="K31" s="18" t="s">
        <v>0</v>
      </c>
      <c r="L31" s="13" t="s">
        <v>44</v>
      </c>
      <c r="M31" s="13" t="s">
        <v>45</v>
      </c>
      <c r="N31" s="13" t="s">
        <v>46</v>
      </c>
      <c r="O31" s="13" t="s">
        <v>47</v>
      </c>
      <c r="P31" s="13" t="s">
        <v>48</v>
      </c>
      <c r="Q31" s="24" t="s">
        <v>49</v>
      </c>
      <c r="S31" s="60"/>
      <c r="U31" s="83"/>
    </row>
    <row r="32" spans="1:39" ht="15.75" customHeight="1" x14ac:dyDescent="0.3">
      <c r="A32" s="15"/>
      <c r="B32" s="23"/>
      <c r="C32" s="17" t="str">
        <f>IF(DAY(JulSun1)=1,"",IF(AND(YEAR(JulSun1+1)=CalendarYear,MONTH(JulSun1+1)=7),JulSun1+1,""))</f>
        <v/>
      </c>
      <c r="D32" s="2" t="str">
        <f>IF(DAY(JulSun1)=1,"",IF(AND(YEAR(JulSun1+2)=CalendarYear,MONTH(JulSun1+2)=7),JulSun1+2,""))</f>
        <v/>
      </c>
      <c r="E32" s="2" t="str">
        <f>IF(DAY(JulSun1)=1,"",IF(AND(YEAR(JulSun1+3)=CalendarYear,MONTH(JulSun1+3)=7),JulSun1+3,""))</f>
        <v/>
      </c>
      <c r="F32" s="2" t="str">
        <f>IF(DAY(JulSun1)=1,"",IF(AND(YEAR(JulSun1+4)=CalendarYear,MONTH(JulSun1+4)=7),JulSun1+4,""))</f>
        <v/>
      </c>
      <c r="G32" s="2" t="str">
        <f>IF(DAY(JulSun1)=1,"",IF(AND(YEAR(JulSun1+5)=CalendarYear,MONTH(JulSun1+5)=7),JulSun1+5,""))</f>
        <v/>
      </c>
      <c r="H32" s="2" t="str">
        <f>IF(DAY(JulSun1)=1,"",IF(AND(YEAR(JulSun1+6)=CalendarYear,MONTH(JulSun1+6)=7),JulSun1+6,""))</f>
        <v/>
      </c>
      <c r="I32" s="25">
        <f>IF(DAY(JulSun1)=1,IF(AND(YEAR(JulSun1)=CalendarYear,MONTH(JulSun1)=7),JulSun1,""),IF(AND(YEAR(JulSun1+7)=CalendarYear,MONTH(JulSun1+7)=7),JulSun1+7,""))</f>
        <v>45108</v>
      </c>
      <c r="J32" s="23"/>
      <c r="K32" s="17" t="str">
        <f>IF(DAY(AugSun1)=1,"",IF(AND(YEAR(AugSun1+1)=CalendarYear,MONTH(AugSun1+1)=8),AugSun1+1,""))</f>
        <v/>
      </c>
      <c r="L32" s="17" t="str">
        <f>IF(DAY(AugSun1)=1,"",IF(AND(YEAR(AugSun1+2)=CalendarYear,MONTH(AugSun1+2)=8),AugSun1+2,""))</f>
        <v/>
      </c>
      <c r="M32" s="2">
        <f>IF(DAY(AugSun1)=1,"",IF(AND(YEAR(AugSun1+3)=CalendarYear,MONTH(AugSun1+3)=8),AugSun1+3,""))</f>
        <v>45139</v>
      </c>
      <c r="N32" s="2">
        <f>IF(DAY(AugSun1)=1,"",IF(AND(YEAR(AugSun1+4)=CalendarYear,MONTH(AugSun1+4)=8),AugSun1+4,""))</f>
        <v>45140</v>
      </c>
      <c r="O32" s="2">
        <f>IF(DAY(AugSun1)=1,"",IF(AND(YEAR(AugSun1+5)=CalendarYear,MONTH(AugSun1+5)=8),AugSun1+5,""))</f>
        <v>45141</v>
      </c>
      <c r="P32" s="2">
        <f>IF(DAY(AugSun1)=1,"",IF(AND(YEAR(AugSun1+6)=CalendarYear,MONTH(AugSun1+6)=8),AugSun1+6,""))</f>
        <v>45142</v>
      </c>
      <c r="Q32" s="25">
        <f>IF(DAY(AugSun1)=1,IF(AND(YEAR(AugSun1)=CalendarYear,MONTH(AugSun1)=8),AugSun1,""),IF(AND(YEAR(AugSun1+7)=CalendarYear,MONTH(AugSun1+7)=8),AugSun1+7,""))</f>
        <v>45143</v>
      </c>
      <c r="S32" s="60"/>
      <c r="U32" s="83"/>
    </row>
    <row r="33" spans="1:21" ht="15.75" customHeight="1" x14ac:dyDescent="0.3">
      <c r="A33" s="15"/>
      <c r="B33" s="23"/>
      <c r="C33" s="17">
        <f>IF(DAY(JulSun1)=1,IF(AND(YEAR(JulSun1+1)=CalendarYear,MONTH(JulSun1+1)=7),JulSun1+1,""),IF(AND(YEAR(JulSun1+8)=CalendarYear,MONTH(JulSun1+8)=7),JulSun1+8,""))</f>
        <v>45109</v>
      </c>
      <c r="D33" s="2">
        <f>IF(DAY(JulSun1)=1,IF(AND(YEAR(JulSun1+2)=CalendarYear,MONTH(JulSun1+2)=7),JulSun1+2,""),IF(AND(YEAR(JulSun1+9)=CalendarYear,MONTH(JulSun1+9)=7),JulSun1+9,""))</f>
        <v>45110</v>
      </c>
      <c r="E33" s="2">
        <f>IF(DAY(JulSun1)=1,IF(AND(YEAR(JulSun1+3)=CalendarYear,MONTH(JulSun1+3)=7),JulSun1+3,""),IF(AND(YEAR(JulSun1+10)=CalendarYear,MONTH(JulSun1+10)=7),JulSun1+10,""))</f>
        <v>45111</v>
      </c>
      <c r="F33" s="2">
        <f>IF(DAY(JulSun1)=1,IF(AND(YEAR(JulSun1+4)=CalendarYear,MONTH(JulSun1+4)=7),JulSun1+4,""),IF(AND(YEAR(JulSun1+11)=CalendarYear,MONTH(JulSun1+11)=7),JulSun1+11,""))</f>
        <v>45112</v>
      </c>
      <c r="G33" s="2">
        <f>IF(DAY(JulSun1)=1,IF(AND(YEAR(JulSun1+5)=CalendarYear,MONTH(JulSun1+5)=7),JulSun1+5,""),IF(AND(YEAR(JulSun1+12)=CalendarYear,MONTH(JulSun1+12)=7),JulSun1+12,""))</f>
        <v>45113</v>
      </c>
      <c r="H33" s="2">
        <f>IF(DAY(JulSun1)=1,IF(AND(YEAR(JulSun1+6)=CalendarYear,MONTH(JulSun1+6)=7),JulSun1+6,""),IF(AND(YEAR(JulSun1+13)=CalendarYear,MONTH(JulSun1+13)=7),JulSun1+13,""))</f>
        <v>45114</v>
      </c>
      <c r="I33" s="25">
        <f>IF(DAY(JulSun1)=1,IF(AND(YEAR(JulSun1+7)=CalendarYear,MONTH(JulSun1+7)=7),JulSun1+7,""),IF(AND(YEAR(JulSun1+14)=CalendarYear,MONTH(JulSun1+14)=7),JulSun1+14,""))</f>
        <v>45115</v>
      </c>
      <c r="J33" s="23"/>
      <c r="K33" s="17">
        <f>IF(DAY(AugSun1)=1,IF(AND(YEAR(AugSun1+1)=CalendarYear,MONTH(AugSun1+1)=8),AugSun1+1,""),IF(AND(YEAR(AugSun1+8)=CalendarYear,MONTH(AugSun1+8)=8),AugSun1+8,""))</f>
        <v>45144</v>
      </c>
      <c r="L33" s="17">
        <f>IF(DAY(AugSun1)=1,IF(AND(YEAR(AugSun1+2)=CalendarYear,MONTH(AugSun1+2)=8),AugSun1+2,""),IF(AND(YEAR(AugSun1+9)=CalendarYear,MONTH(AugSun1+9)=8),AugSun1+9,""))</f>
        <v>45145</v>
      </c>
      <c r="M33" s="2">
        <f>IF(DAY(AugSun1)=1,IF(AND(YEAR(AugSun1+3)=CalendarYear,MONTH(AugSun1+3)=8),AugSun1+3,""),IF(AND(YEAR(AugSun1+10)=CalendarYear,MONTH(AugSun1+10)=8),AugSun1+10,""))</f>
        <v>45146</v>
      </c>
      <c r="N33" s="2">
        <f>IF(DAY(AugSun1)=1,IF(AND(YEAR(AugSun1+4)=CalendarYear,MONTH(AugSun1+4)=8),AugSun1+4,""),IF(AND(YEAR(AugSun1+11)=CalendarYear,MONTH(AugSun1+11)=8),AugSun1+11,""))</f>
        <v>45147</v>
      </c>
      <c r="O33" s="2">
        <f>IF(DAY(AugSun1)=1,IF(AND(YEAR(AugSun1+5)=CalendarYear,MONTH(AugSun1+5)=8),AugSun1+5,""),IF(AND(YEAR(AugSun1+12)=CalendarYear,MONTH(AugSun1+12)=8),AugSun1+12,""))</f>
        <v>45148</v>
      </c>
      <c r="P33" s="2">
        <f>IF(DAY(AugSun1)=1,IF(AND(YEAR(AugSun1+6)=CalendarYear,MONTH(AugSun1+6)=8),AugSun1+6,""),IF(AND(YEAR(AugSun1+13)=CalendarYear,MONTH(AugSun1+13)=8),AugSun1+13,""))</f>
        <v>45149</v>
      </c>
      <c r="Q33" s="25">
        <f>IF(DAY(AugSun1)=1,IF(AND(YEAR(AugSun1+7)=CalendarYear,MONTH(AugSun1+7)=8),AugSun1+7,""),IF(AND(YEAR(AugSun1+14)=CalendarYear,MONTH(AugSun1+14)=8),AugSun1+14,""))</f>
        <v>45150</v>
      </c>
      <c r="S33" s="60"/>
      <c r="U33" s="83"/>
    </row>
    <row r="34" spans="1:21" ht="15.75" customHeight="1" x14ac:dyDescent="0.3">
      <c r="B34" s="23"/>
      <c r="C34" s="17">
        <f>IF(DAY(JulSun1)=1,IF(AND(YEAR(JulSun1+8)=CalendarYear,MONTH(JulSun1+8)=7),JulSun1+8,""),IF(AND(YEAR(JulSun1+15)=CalendarYear,MONTH(JulSun1+15)=7),JulSun1+15,""))</f>
        <v>45116</v>
      </c>
      <c r="D34" s="2">
        <f>IF(DAY(JulSun1)=1,IF(AND(YEAR(JulSun1+9)=CalendarYear,MONTH(JulSun1+9)=7),JulSun1+9,""),IF(AND(YEAR(JulSun1+16)=CalendarYear,MONTH(JulSun1+16)=7),JulSun1+16,""))</f>
        <v>45117</v>
      </c>
      <c r="E34" s="2">
        <f>IF(DAY(JulSun1)=1,IF(AND(YEAR(JulSun1+10)=CalendarYear,MONTH(JulSun1+10)=7),JulSun1+10,""),IF(AND(YEAR(JulSun1+17)=CalendarYear,MONTH(JulSun1+17)=7),JulSun1+17,""))</f>
        <v>45118</v>
      </c>
      <c r="F34" s="2">
        <f>IF(DAY(JulSun1)=1,IF(AND(YEAR(JulSun1+11)=CalendarYear,MONTH(JulSun1+11)=7),JulSun1+11,""),IF(AND(YEAR(JulSun1+18)=CalendarYear,MONTH(JulSun1+18)=7),JulSun1+18,""))</f>
        <v>45119</v>
      </c>
      <c r="G34" s="2">
        <f>IF(DAY(JulSun1)=1,IF(AND(YEAR(JulSun1+12)=CalendarYear,MONTH(JulSun1+12)=7),JulSun1+12,""),IF(AND(YEAR(JulSun1+19)=CalendarYear,MONTH(JulSun1+19)=7),JulSun1+19,""))</f>
        <v>45120</v>
      </c>
      <c r="H34" s="2">
        <f>IF(DAY(JulSun1)=1,IF(AND(YEAR(JulSun1+13)=CalendarYear,MONTH(JulSun1+13)=7),JulSun1+13,""),IF(AND(YEAR(JulSun1+20)=CalendarYear,MONTH(JulSun1+20)=7),JulSun1+20,""))</f>
        <v>45121</v>
      </c>
      <c r="I34" s="25">
        <f>IF(DAY(JulSun1)=1,IF(AND(YEAR(JulSun1+14)=CalendarYear,MONTH(JulSun1+14)=7),JulSun1+14,""),IF(AND(YEAR(JulSun1+21)=CalendarYear,MONTH(JulSun1+21)=7),JulSun1+21,""))</f>
        <v>45122</v>
      </c>
      <c r="J34" s="23"/>
      <c r="K34" s="17">
        <f>IF(DAY(AugSun1)=1,IF(AND(YEAR(AugSun1+8)=CalendarYear,MONTH(AugSun1+8)=8),AugSun1+8,""),IF(AND(YEAR(AugSun1+15)=CalendarYear,MONTH(AugSun1+15)=8),AugSun1+15,""))</f>
        <v>45151</v>
      </c>
      <c r="L34" s="2">
        <f>IF(DAY(AugSun1)=1,IF(AND(YEAR(AugSun1+9)=CalendarYear,MONTH(AugSun1+9)=8),AugSun1+9,""),IF(AND(YEAR(AugSun1+16)=CalendarYear,MONTH(AugSun1+16)=8),AugSun1+16,""))</f>
        <v>45152</v>
      </c>
      <c r="M34" s="2">
        <f>IF(DAY(AugSun1)=1,IF(AND(YEAR(AugSun1+10)=CalendarYear,MONTH(AugSun1+10)=8),AugSun1+10,""),IF(AND(YEAR(AugSun1+17)=CalendarYear,MONTH(AugSun1+17)=8),AugSun1+17,""))</f>
        <v>45153</v>
      </c>
      <c r="N34" s="2">
        <f>IF(DAY(AugSun1)=1,IF(AND(YEAR(AugSun1+11)=CalendarYear,MONTH(AugSun1+11)=8),AugSun1+11,""),IF(AND(YEAR(AugSun1+18)=CalendarYear,MONTH(AugSun1+18)=8),AugSun1+18,""))</f>
        <v>45154</v>
      </c>
      <c r="O34" s="2">
        <f>IF(DAY(AugSun1)=1,IF(AND(YEAR(AugSun1+12)=CalendarYear,MONTH(AugSun1+12)=8),AugSun1+12,""),IF(AND(YEAR(AugSun1+19)=CalendarYear,MONTH(AugSun1+19)=8),AugSun1+19,""))</f>
        <v>45155</v>
      </c>
      <c r="P34" s="2">
        <f>IF(DAY(AugSun1)=1,IF(AND(YEAR(AugSun1+13)=CalendarYear,MONTH(AugSun1+13)=8),AugSun1+13,""),IF(AND(YEAR(AugSun1+20)=CalendarYear,MONTH(AugSun1+20)=8),AugSun1+20,""))</f>
        <v>45156</v>
      </c>
      <c r="Q34" s="25">
        <f>IF(DAY(AugSun1)=1,IF(AND(YEAR(AugSun1+14)=CalendarYear,MONTH(AugSun1+14)=8),AugSun1+14,""),IF(AND(YEAR(AugSun1+21)=CalendarYear,MONTH(AugSun1+21)=8),AugSun1+21,""))</f>
        <v>45157</v>
      </c>
      <c r="S34" s="60"/>
      <c r="U34" s="84"/>
    </row>
    <row r="35" spans="1:21" ht="15.75" customHeight="1" x14ac:dyDescent="0.2">
      <c r="B35" s="23"/>
      <c r="C35" s="17">
        <f>IF(DAY(JulSun1)=1,IF(AND(YEAR(JulSun1+15)=CalendarYear,MONTH(JulSun1+15)=7),JulSun1+15,""),IF(AND(YEAR(JulSun1+22)=CalendarYear,MONTH(JulSun1+22)=7),JulSun1+22,""))</f>
        <v>45123</v>
      </c>
      <c r="D35" s="2">
        <f>IF(DAY(JulSun1)=1,IF(AND(YEAR(JulSun1+16)=CalendarYear,MONTH(JulSun1+16)=7),JulSun1+16,""),IF(AND(YEAR(JulSun1+23)=CalendarYear,MONTH(JulSun1+23)=7),JulSun1+23,""))</f>
        <v>45124</v>
      </c>
      <c r="E35" s="2">
        <f>IF(DAY(JulSun1)=1,IF(AND(YEAR(JulSun1+17)=CalendarYear,MONTH(JulSun1+17)=7),JulSun1+17,""),IF(AND(YEAR(JulSun1+24)=CalendarYear,MONTH(JulSun1+24)=7),JulSun1+24,""))</f>
        <v>45125</v>
      </c>
      <c r="F35" s="2">
        <f>IF(DAY(JulSun1)=1,IF(AND(YEAR(JulSun1+18)=CalendarYear,MONTH(JulSun1+18)=7),JulSun1+18,""),IF(AND(YEAR(JulSun1+25)=CalendarYear,MONTH(JulSun1+25)=7),JulSun1+25,""))</f>
        <v>45126</v>
      </c>
      <c r="G35" s="2">
        <f>IF(DAY(JulSun1)=1,IF(AND(YEAR(JulSun1+19)=CalendarYear,MONTH(JulSun1+19)=7),JulSun1+19,""),IF(AND(YEAR(JulSun1+26)=CalendarYear,MONTH(JulSun1+26)=7),JulSun1+26,""))</f>
        <v>45127</v>
      </c>
      <c r="H35" s="2">
        <f>IF(DAY(JulSun1)=1,IF(AND(YEAR(JulSun1+20)=CalendarYear,MONTH(JulSun1+20)=7),JulSun1+20,""),IF(AND(YEAR(JulSun1+27)=CalendarYear,MONTH(JulSun1+27)=7),JulSun1+27,""))</f>
        <v>45128</v>
      </c>
      <c r="I35" s="25">
        <f>IF(DAY(JulSun1)=1,IF(AND(YEAR(JulSun1+21)=CalendarYear,MONTH(JulSun1+21)=7),JulSun1+21,""),IF(AND(YEAR(JulSun1+28)=CalendarYear,MONTH(JulSun1+28)=7),JulSun1+28,""))</f>
        <v>45129</v>
      </c>
      <c r="J35" s="23"/>
      <c r="K35" s="17">
        <f>IF(DAY(AugSun1)=1,IF(AND(YEAR(AugSun1+15)=CalendarYear,MONTH(AugSun1+15)=8),AugSun1+15,""),IF(AND(YEAR(AugSun1+22)=CalendarYear,MONTH(AugSun1+22)=8),AugSun1+22,""))</f>
        <v>45158</v>
      </c>
      <c r="L35" s="2">
        <f>IF(DAY(AugSun1)=1,IF(AND(YEAR(AugSun1+16)=CalendarYear,MONTH(AugSun1+16)=8),AugSun1+16,""),IF(AND(YEAR(AugSun1+23)=CalendarYear,MONTH(AugSun1+23)=8),AugSun1+23,""))</f>
        <v>45159</v>
      </c>
      <c r="M35" s="2">
        <f>IF(DAY(AugSun1)=1,IF(AND(YEAR(AugSun1+17)=CalendarYear,MONTH(AugSun1+17)=8),AugSun1+17,""),IF(AND(YEAR(AugSun1+24)=CalendarYear,MONTH(AugSun1+24)=8),AugSun1+24,""))</f>
        <v>45160</v>
      </c>
      <c r="N35" s="2">
        <f>IF(DAY(AugSun1)=1,IF(AND(YEAR(AugSun1+18)=CalendarYear,MONTH(AugSun1+18)=8),AugSun1+18,""),IF(AND(YEAR(AugSun1+25)=CalendarYear,MONTH(AugSun1+25)=8),AugSun1+25,""))</f>
        <v>45161</v>
      </c>
      <c r="O35" s="2">
        <f>IF(DAY(AugSun1)=1,IF(AND(YEAR(AugSun1+19)=CalendarYear,MONTH(AugSun1+19)=8),AugSun1+19,""),IF(AND(YEAR(AugSun1+26)=CalendarYear,MONTH(AugSun1+26)=8),AugSun1+26,""))</f>
        <v>45162</v>
      </c>
      <c r="P35" s="2">
        <f>IF(DAY(AugSun1)=1,IF(AND(YEAR(AugSun1+20)=CalendarYear,MONTH(AugSun1+20)=8),AugSun1+20,""),IF(AND(YEAR(AugSun1+27)=CalendarYear,MONTH(AugSun1+27)=8),AugSun1+27,""))</f>
        <v>45163</v>
      </c>
      <c r="Q35" s="25">
        <f>IF(DAY(AugSun1)=1,IF(AND(YEAR(AugSun1+21)=CalendarYear,MONTH(AugSun1+21)=8),AugSun1+21,""),IF(AND(YEAR(AugSun1+28)=CalendarYear,MONTH(AugSun1+28)=8),AugSun1+28,""))</f>
        <v>45164</v>
      </c>
      <c r="S35" s="60"/>
      <c r="U35" s="7"/>
    </row>
    <row r="36" spans="1:21" ht="15.75" customHeight="1" x14ac:dyDescent="0.2">
      <c r="B36" s="23"/>
      <c r="C36" s="17">
        <f>IF(DAY(JulSun1)=1,IF(AND(YEAR(JulSun1+22)=CalendarYear,MONTH(JulSun1+22)=7),JulSun1+22,""),IF(AND(YEAR(JulSun1+29)=CalendarYear,MONTH(JulSun1+29)=7),JulSun1+29,""))</f>
        <v>45130</v>
      </c>
      <c r="D36" s="2">
        <f>IF(DAY(JulSun1)=1,IF(AND(YEAR(JulSun1+23)=CalendarYear,MONTH(JulSun1+23)=7),JulSun1+23,""),IF(AND(YEAR(JulSun1+30)=CalendarYear,MONTH(JulSun1+30)=7),JulSun1+30,""))</f>
        <v>45131</v>
      </c>
      <c r="E36" s="2">
        <f>IF(DAY(JulSun1)=1,IF(AND(YEAR(JulSun1+24)=CalendarYear,MONTH(JulSun1+24)=7),JulSun1+24,""),IF(AND(YEAR(JulSun1+31)=CalendarYear,MONTH(JulSun1+31)=7),JulSun1+31,""))</f>
        <v>45132</v>
      </c>
      <c r="F36" s="2">
        <f>IF(DAY(JulSun1)=1,IF(AND(YEAR(JulSun1+25)=CalendarYear,MONTH(JulSun1+25)=7),JulSun1+25,""),IF(AND(YEAR(JulSun1+32)=CalendarYear,MONTH(JulSun1+32)=7),JulSun1+32,""))</f>
        <v>45133</v>
      </c>
      <c r="G36" s="2">
        <f>IF(DAY(JulSun1)=1,IF(AND(YEAR(JulSun1+26)=CalendarYear,MONTH(JulSun1+26)=7),JulSun1+26,""),IF(AND(YEAR(JulSun1+33)=CalendarYear,MONTH(JulSun1+33)=7),JulSun1+33,""))</f>
        <v>45134</v>
      </c>
      <c r="H36" s="2">
        <f>IF(DAY(JulSun1)=1,IF(AND(YEAR(JulSun1+27)=CalendarYear,MONTH(JulSun1+27)=7),JulSun1+27,""),IF(AND(YEAR(JulSun1+34)=CalendarYear,MONTH(JulSun1+34)=7),JulSun1+34,""))</f>
        <v>45135</v>
      </c>
      <c r="I36" s="25">
        <f>IF(DAY(JulSun1)=1,IF(AND(YEAR(JulSun1+28)=CalendarYear,MONTH(JulSun1+28)=7),JulSun1+28,""),IF(AND(YEAR(JulSun1+35)=CalendarYear,MONTH(JulSun1+35)=7),JulSun1+35,""))</f>
        <v>45136</v>
      </c>
      <c r="J36" s="23"/>
      <c r="K36" s="17">
        <f>IF(DAY(AugSun1)=1,IF(AND(YEAR(AugSun1+22)=CalendarYear,MONTH(AugSun1+22)=8),AugSun1+22,""),IF(AND(YEAR(AugSun1+29)=CalendarYear,MONTH(AugSun1+29)=8),AugSun1+29,""))</f>
        <v>45165</v>
      </c>
      <c r="L36" s="2">
        <f>IF(DAY(AugSun1)=1,IF(AND(YEAR(AugSun1+23)=CalendarYear,MONTH(AugSun1+23)=8),AugSun1+23,""),IF(AND(YEAR(AugSun1+30)=CalendarYear,MONTH(AugSun1+30)=8),AugSun1+30,""))</f>
        <v>45166</v>
      </c>
      <c r="M36" s="2">
        <f>IF(DAY(AugSun1)=1,IF(AND(YEAR(AugSun1+24)=CalendarYear,MONTH(AugSun1+24)=8),AugSun1+24,""),IF(AND(YEAR(AugSun1+31)=CalendarYear,MONTH(AugSun1+31)=8),AugSun1+31,""))</f>
        <v>45167</v>
      </c>
      <c r="N36" s="2">
        <f>IF(DAY(AugSun1)=1,IF(AND(YEAR(AugSun1+25)=CalendarYear,MONTH(AugSun1+25)=8),AugSun1+25,""),IF(AND(YEAR(AugSun1+32)=CalendarYear,MONTH(AugSun1+32)=8),AugSun1+32,""))</f>
        <v>45168</v>
      </c>
      <c r="O36" s="2">
        <f>IF(DAY(AugSun1)=1,IF(AND(YEAR(AugSun1+26)=CalendarYear,MONTH(AugSun1+26)=8),AugSun1+26,""),IF(AND(YEAR(AugSun1+33)=CalendarYear,MONTH(AugSun1+33)=8),AugSun1+33,""))</f>
        <v>45169</v>
      </c>
      <c r="P36" s="2" t="str">
        <f>IF(DAY(AugSun1)=1,IF(AND(YEAR(AugSun1+27)=CalendarYear,MONTH(AugSun1+27)=8),AugSun1+27,""),IF(AND(YEAR(AugSun1+34)=CalendarYear,MONTH(AugSun1+34)=8),AugSun1+34,""))</f>
        <v/>
      </c>
      <c r="Q36" s="25" t="str">
        <f>IF(DAY(AugSun1)=1,IF(AND(YEAR(AugSun1+28)=CalendarYear,MONTH(AugSun1+28)=8),AugSun1+28,""),IF(AND(YEAR(AugSun1+35)=CalendarYear,MONTH(AugSun1+35)=8),AugSun1+35,""))</f>
        <v/>
      </c>
      <c r="S36" s="60"/>
      <c r="U36" s="8"/>
    </row>
    <row r="37" spans="1:21" ht="15.75" customHeight="1" x14ac:dyDescent="0.2">
      <c r="B37" s="26"/>
      <c r="C37" s="35">
        <f>IF(DAY(JulSun1)=1,IF(AND(YEAR(JulSun1+29)=CalendarYear,MONTH(JulSun1+29)=7),JulSun1+29,""),IF(AND(YEAR(JulSun1+36)=CalendarYear,MONTH(JulSun1+36)=7),JulSun1+36,""))</f>
        <v>45137</v>
      </c>
      <c r="D37" s="2">
        <f>IF(DAY(JulSun1)=1,IF(AND(YEAR(JulSun1+30)=CalendarYear,MONTH(JulSun1+30)=7),JulSun1+30,""),IF(AND(YEAR(JulSun1+37)=CalendarYear,MONTH(JulSun1+37)=7),JulSun1+37,""))</f>
        <v>45138</v>
      </c>
      <c r="E37" s="27" t="str">
        <f>IF(DAY(JulSun1)=1,IF(AND(YEAR(JulSun1+31)=CalendarYear,MONTH(JulSun1+31)=7),JulSun1+31,""),IF(AND(YEAR(JulSun1+38)=CalendarYear,MONTH(JulSun1+38)=7),JulSun1+38,""))</f>
        <v/>
      </c>
      <c r="F37" s="27" t="str">
        <f>IF(DAY(JulSun1)=1,IF(AND(YEAR(JulSun1+32)=CalendarYear,MONTH(JulSun1+32)=7),JulSun1+32,""),IF(AND(YEAR(JulSun1+39)=CalendarYear,MONTH(JulSun1+39)=7),JulSun1+39,""))</f>
        <v/>
      </c>
      <c r="G37" s="27" t="str">
        <f>IF(DAY(JulSun1)=1,IF(AND(YEAR(JulSun1+33)=CalendarYear,MONTH(JulSun1+33)=7),JulSun1+33,""),IF(AND(YEAR(JulSun1+40)=CalendarYear,MONTH(JulSun1+40)=7),JulSun1+40,""))</f>
        <v/>
      </c>
      <c r="H37" s="27" t="str">
        <f>IF(DAY(JulSun1)=1,IF(AND(YEAR(JulSun1+34)=CalendarYear,MONTH(JulSun1+34)=7),JulSun1+34,""),IF(AND(YEAR(JulSun1+41)=CalendarYear,MONTH(JulSun1+41)=7),JulSun1+41,""))</f>
        <v/>
      </c>
      <c r="I37" s="28" t="str">
        <f>IF(DAY(JulSun1)=1,IF(AND(YEAR(JulSun1+35)=CalendarYear,MONTH(JulSun1+35)=7),JulSun1+35,""),IF(AND(YEAR(JulSun1+42)=CalendarYear,MONTH(JulSun1+42)=7),JulSun1+42,""))</f>
        <v/>
      </c>
      <c r="J37" s="26"/>
      <c r="K37" s="35" t="str">
        <f>IF(DAY(AugSun1)=1,IF(AND(YEAR(AugSun1+29)=CalendarYear,MONTH(AugSun1+29)=8),AugSun1+29,""),IF(AND(YEAR(AugSun1+36)=CalendarYear,MONTH(AugSun1+36)=8),AugSun1+36,""))</f>
        <v/>
      </c>
      <c r="L37" s="27" t="str">
        <f>IF(DAY(AugSun1)=1,IF(AND(YEAR(AugSun1+30)=CalendarYear,MONTH(AugSun1+30)=8),AugSun1+30,""),IF(AND(YEAR(AugSun1+37)=CalendarYear,MONTH(AugSun1+37)=8),AugSun1+37,""))</f>
        <v/>
      </c>
      <c r="M37" s="27" t="str">
        <f>IF(DAY(AugSun1)=1,IF(AND(YEAR(AugSun1+31)=CalendarYear,MONTH(AugSun1+31)=8),AugSun1+31,""),IF(AND(YEAR(AugSun1+38)=CalendarYear,MONTH(AugSun1+38)=8),AugSun1+38,""))</f>
        <v/>
      </c>
      <c r="N37" s="27" t="str">
        <f>IF(DAY(AugSun1)=1,IF(AND(YEAR(AugSun1+32)=CalendarYear,MONTH(AugSun1+32)=8),AugSun1+32,""),IF(AND(YEAR(AugSun1+39)=CalendarYear,MONTH(AugSun1+39)=8),AugSun1+39,""))</f>
        <v/>
      </c>
      <c r="O37" s="27" t="str">
        <f>IF(DAY(AugSun1)=1,IF(AND(YEAR(AugSun1+33)=CalendarYear,MONTH(AugSun1+33)=8),AugSun1+33,""),IF(AND(YEAR(AugSun1+40)=CalendarYear,MONTH(AugSun1+40)=8),AugSun1+40,""))</f>
        <v/>
      </c>
      <c r="P37" s="27" t="str">
        <f>IF(DAY(AugSun1)=1,IF(AND(YEAR(AugSun1+34)=CalendarYear,MONTH(AugSun1+34)=8),AugSun1+34,""),IF(AND(YEAR(AugSun1+41)=CalendarYear,MONTH(AugSun1+41)=8),AugSun1+41,""))</f>
        <v/>
      </c>
      <c r="Q37" s="28" t="str">
        <f>IF(DAY(AugSun1)=1,IF(AND(YEAR(AugSun1+35)=CalendarYear,MONTH(AugSun1+35)=8),AugSun1+35,""),IF(AND(YEAR(AugSun1+42)=CalendarYear,MONTH(AugSun1+42)=8),AugSun1+42,""))</f>
        <v/>
      </c>
      <c r="S37" s="60"/>
      <c r="U37" s="9"/>
    </row>
    <row r="38" spans="1:21" ht="15.75" customHeight="1" x14ac:dyDescent="0.2">
      <c r="C38" s="2"/>
      <c r="D38" s="2"/>
      <c r="E38" s="2"/>
      <c r="F38" s="2"/>
      <c r="G38" s="2"/>
      <c r="H38" s="2"/>
      <c r="I38" s="2"/>
      <c r="K38" s="2"/>
      <c r="L38" s="2"/>
      <c r="M38" s="2"/>
      <c r="N38" s="2"/>
      <c r="O38" s="2"/>
      <c r="P38" s="2"/>
      <c r="Q38" s="2"/>
      <c r="S38" s="60"/>
      <c r="U38" s="7"/>
    </row>
    <row r="39" spans="1:21" ht="15.75" customHeight="1" x14ac:dyDescent="0.2">
      <c r="A39" s="15" t="s">
        <v>7</v>
      </c>
      <c r="B39" s="22"/>
      <c r="C39" s="90" t="s">
        <v>27</v>
      </c>
      <c r="D39" s="90"/>
      <c r="E39" s="90"/>
      <c r="F39" s="90"/>
      <c r="G39" s="90"/>
      <c r="H39" s="90"/>
      <c r="I39" s="91"/>
      <c r="J39" s="22"/>
      <c r="K39" s="90" t="s">
        <v>28</v>
      </c>
      <c r="L39" s="90"/>
      <c r="M39" s="90"/>
      <c r="N39" s="90"/>
      <c r="O39" s="90"/>
      <c r="P39" s="90"/>
      <c r="Q39" s="91"/>
      <c r="S39" s="60"/>
    </row>
    <row r="40" spans="1:21" ht="15.75" customHeight="1" x14ac:dyDescent="0.2">
      <c r="A40" s="15" t="s">
        <v>15</v>
      </c>
      <c r="B40" s="23"/>
      <c r="C40" s="18" t="s">
        <v>0</v>
      </c>
      <c r="D40" s="13" t="s">
        <v>44</v>
      </c>
      <c r="E40" s="13" t="s">
        <v>45</v>
      </c>
      <c r="F40" s="13" t="s">
        <v>46</v>
      </c>
      <c r="G40" s="13" t="s">
        <v>47</v>
      </c>
      <c r="H40" s="13" t="s">
        <v>48</v>
      </c>
      <c r="I40" s="24" t="s">
        <v>49</v>
      </c>
      <c r="J40" s="23"/>
      <c r="K40" s="18" t="s">
        <v>0</v>
      </c>
      <c r="L40" s="13" t="s">
        <v>44</v>
      </c>
      <c r="M40" s="13" t="s">
        <v>45</v>
      </c>
      <c r="N40" s="13" t="s">
        <v>46</v>
      </c>
      <c r="O40" s="13" t="s">
        <v>47</v>
      </c>
      <c r="P40" s="13" t="s">
        <v>48</v>
      </c>
      <c r="Q40" s="24" t="s">
        <v>49</v>
      </c>
      <c r="S40" s="60"/>
    </row>
    <row r="41" spans="1:21" ht="15.75" customHeight="1" x14ac:dyDescent="0.2">
      <c r="B41" s="23"/>
      <c r="C41" s="17" t="str">
        <f>IF(DAY(SepSun1)=1,"",IF(AND(YEAR(SepSun1+1)=CalendarYear,MONTH(SepSun1+1)=9),SepSun1+1,""))</f>
        <v/>
      </c>
      <c r="D41" s="2" t="str">
        <f>IF(DAY(SepSun1)=1,"",IF(AND(YEAR(SepSun1+2)=CalendarYear,MONTH(SepSun1+2)=9),SepSun1+2,""))</f>
        <v/>
      </c>
      <c r="E41" s="2" t="str">
        <f>IF(DAY(SepSun1)=1,"",IF(AND(YEAR(SepSun1+3)=CalendarYear,MONTH(SepSun1+3)=9),SepSun1+3,""))</f>
        <v/>
      </c>
      <c r="F41" s="2" t="str">
        <f>IF(DAY(SepSun1)=1,"",IF(AND(YEAR(SepSun1+4)=CalendarYear,MONTH(SepSun1+4)=9),SepSun1+4,""))</f>
        <v/>
      </c>
      <c r="G41" s="2" t="str">
        <f>IF(DAY(SepSun1)=1,"",IF(AND(YEAR(SepSun1+5)=CalendarYear,MONTH(SepSun1+5)=9),SepSun1+5,""))</f>
        <v/>
      </c>
      <c r="H41" s="2">
        <f>IF(DAY(SepSun1)=1,"",IF(AND(YEAR(SepSun1+6)=CalendarYear,MONTH(SepSun1+6)=9),SepSun1+6,""))</f>
        <v>45170</v>
      </c>
      <c r="I41" s="25">
        <f>IF(DAY(SepSun1)=1,IF(AND(YEAR(SepSun1)=CalendarYear,MONTH(SepSun1)=9),SepSun1,""),IF(AND(YEAR(SepSun1+7)=CalendarYear,MONTH(SepSun1+7)=9),SepSun1+7,""))</f>
        <v>45171</v>
      </c>
      <c r="J41" s="23"/>
      <c r="K41" s="17">
        <f>IF(DAY(OctSun1)=1,"",IF(AND(YEAR(OctSun1+1)=CalendarYear,MONTH(OctSun1+1)=10),OctSun1+1,""))</f>
        <v>45200</v>
      </c>
      <c r="L41" s="2">
        <f>IF(DAY(OctSun1)=1,"",IF(AND(YEAR(OctSun1+2)=CalendarYear,MONTH(OctSun1+2)=10),OctSun1+2,""))</f>
        <v>45201</v>
      </c>
      <c r="M41" s="2">
        <f>IF(DAY(OctSun1)=1,"",IF(AND(YEAR(OctSun1+3)=CalendarYear,MONTH(OctSun1+3)=10),OctSun1+3,""))</f>
        <v>45202</v>
      </c>
      <c r="N41" s="2">
        <f>IF(DAY(OctSun1)=1,"",IF(AND(YEAR(OctSun1+4)=CalendarYear,MONTH(OctSun1+4)=10),OctSun1+4,""))</f>
        <v>45203</v>
      </c>
      <c r="O41" s="2">
        <f>IF(DAY(OctSun1)=1,"",IF(AND(YEAR(OctSun1+5)=CalendarYear,MONTH(OctSun1+5)=10),OctSun1+5,""))</f>
        <v>45204</v>
      </c>
      <c r="P41" s="2">
        <f>IF(DAY(OctSun1)=1,"",IF(AND(YEAR(OctSun1+6)=CalendarYear,MONTH(OctSun1+6)=10),OctSun1+6,""))</f>
        <v>45205</v>
      </c>
      <c r="Q41" s="25">
        <f>IF(DAY(OctSun1)=1,IF(AND(YEAR(OctSun1)=CalendarYear,MONTH(OctSun1)=10),OctSun1,""),IF(AND(YEAR(OctSun1+7)=CalendarYear,MONTH(OctSun1+7)=10),OctSun1+7,""))</f>
        <v>45206</v>
      </c>
      <c r="S41" s="60"/>
    </row>
    <row r="42" spans="1:21" ht="15.75" customHeight="1" x14ac:dyDescent="0.2">
      <c r="B42" s="23"/>
      <c r="C42" s="17">
        <f>IF(DAY(SepSun1)=1,IF(AND(YEAR(SepSun1+1)=CalendarYear,MONTH(SepSun1+1)=9),SepSun1+1,""),IF(AND(YEAR(SepSun1+8)=CalendarYear,MONTH(SepSun1+8)=9),SepSun1+8,""))</f>
        <v>45172</v>
      </c>
      <c r="D42" s="2">
        <f>IF(DAY(SepSun1)=1,IF(AND(YEAR(SepSun1+2)=CalendarYear,MONTH(SepSun1+2)=9),SepSun1+2,""),IF(AND(YEAR(SepSun1+9)=CalendarYear,MONTH(SepSun1+9)=9),SepSun1+9,""))</f>
        <v>45173</v>
      </c>
      <c r="E42" s="2">
        <f>IF(DAY(SepSun1)=1,IF(AND(YEAR(SepSun1+3)=CalendarYear,MONTH(SepSun1+3)=9),SepSun1+3,""),IF(AND(YEAR(SepSun1+10)=CalendarYear,MONTH(SepSun1+10)=9),SepSun1+10,""))</f>
        <v>45174</v>
      </c>
      <c r="F42" s="2">
        <f>IF(DAY(SepSun1)=1,IF(AND(YEAR(SepSun1+4)=CalendarYear,MONTH(SepSun1+4)=9),SepSun1+4,""),IF(AND(YEAR(SepSun1+11)=CalendarYear,MONTH(SepSun1+11)=9),SepSun1+11,""))</f>
        <v>45175</v>
      </c>
      <c r="G42" s="2">
        <f>IF(DAY(SepSun1)=1,IF(AND(YEAR(SepSun1+5)=CalendarYear,MONTH(SepSun1+5)=9),SepSun1+5,""),IF(AND(YEAR(SepSun1+12)=CalendarYear,MONTH(SepSun1+12)=9),SepSun1+12,""))</f>
        <v>45176</v>
      </c>
      <c r="H42" s="2">
        <f>IF(DAY(SepSun1)=1,IF(AND(YEAR(SepSun1+6)=CalendarYear,MONTH(SepSun1+6)=9),SepSun1+6,""),IF(AND(YEAR(SepSun1+13)=CalendarYear,MONTH(SepSun1+13)=9),SepSun1+13,""))</f>
        <v>45177</v>
      </c>
      <c r="I42" s="25">
        <f>IF(DAY(SepSun1)=1,IF(AND(YEAR(SepSun1+7)=CalendarYear,MONTH(SepSun1+7)=9),SepSun1+7,""),IF(AND(YEAR(SepSun1+14)=CalendarYear,MONTH(SepSun1+14)=9),SepSun1+14,""))</f>
        <v>45178</v>
      </c>
      <c r="J42" s="23"/>
      <c r="K42" s="17">
        <f>IF(DAY(OctSun1)=1,IF(AND(YEAR(OctSun1+1)=CalendarYear,MONTH(OctSun1+1)=10),OctSun1+1,""),IF(AND(YEAR(OctSun1+8)=CalendarYear,MONTH(OctSun1+8)=10),OctSun1+8,""))</f>
        <v>45207</v>
      </c>
      <c r="L42" s="2">
        <f>IF(DAY(OctSun1)=1,IF(AND(YEAR(OctSun1+2)=CalendarYear,MONTH(OctSun1+2)=10),OctSun1+2,""),IF(AND(YEAR(OctSun1+9)=CalendarYear,MONTH(OctSun1+9)=10),OctSun1+9,""))</f>
        <v>45208</v>
      </c>
      <c r="M42" s="2">
        <f>IF(DAY(OctSun1)=1,IF(AND(YEAR(OctSun1+3)=CalendarYear,MONTH(OctSun1+3)=10),OctSun1+3,""),IF(AND(YEAR(OctSun1+10)=CalendarYear,MONTH(OctSun1+10)=10),OctSun1+10,""))</f>
        <v>45209</v>
      </c>
      <c r="N42" s="2">
        <f>IF(DAY(OctSun1)=1,IF(AND(YEAR(OctSun1+4)=CalendarYear,MONTH(OctSun1+4)=10),OctSun1+4,""),IF(AND(YEAR(OctSun1+11)=CalendarYear,MONTH(OctSun1+11)=10),OctSun1+11,""))</f>
        <v>45210</v>
      </c>
      <c r="O42" s="2">
        <f>IF(DAY(OctSun1)=1,IF(AND(YEAR(OctSun1+5)=CalendarYear,MONTH(OctSun1+5)=10),OctSun1+5,""),IF(AND(YEAR(OctSun1+12)=CalendarYear,MONTH(OctSun1+12)=10),OctSun1+12,""))</f>
        <v>45211</v>
      </c>
      <c r="P42" s="2">
        <f>IF(DAY(OctSun1)=1,IF(AND(YEAR(OctSun1+6)=CalendarYear,MONTH(OctSun1+6)=10),OctSun1+6,""),IF(AND(YEAR(OctSun1+13)=CalendarYear,MONTH(OctSun1+13)=10),OctSun1+13,""))</f>
        <v>45212</v>
      </c>
      <c r="Q42" s="25">
        <f>IF(DAY(OctSun1)=1,IF(AND(YEAR(OctSun1+7)=CalendarYear,MONTH(OctSun1+7)=10),OctSun1+7,""),IF(AND(YEAR(OctSun1+14)=CalendarYear,MONTH(OctSun1+14)=10),OctSun1+14,""))</f>
        <v>45213</v>
      </c>
      <c r="S42" s="60"/>
    </row>
    <row r="43" spans="1:21" ht="15.75" customHeight="1" x14ac:dyDescent="0.2">
      <c r="B43" s="23"/>
      <c r="C43" s="17">
        <f>IF(DAY(SepSun1)=1,IF(AND(YEAR(SepSun1+8)=CalendarYear,MONTH(SepSun1+8)=9),SepSun1+8,""),IF(AND(YEAR(SepSun1+15)=CalendarYear,MONTH(SepSun1+15)=9),SepSun1+15,""))</f>
        <v>45179</v>
      </c>
      <c r="D43" s="2">
        <f>IF(DAY(SepSun1)=1,IF(AND(YEAR(SepSun1+9)=CalendarYear,MONTH(SepSun1+9)=9),SepSun1+9,""),IF(AND(YEAR(SepSun1+16)=CalendarYear,MONTH(SepSun1+16)=9),SepSun1+16,""))</f>
        <v>45180</v>
      </c>
      <c r="E43" s="2">
        <f>IF(DAY(SepSun1)=1,IF(AND(YEAR(SepSun1+10)=CalendarYear,MONTH(SepSun1+10)=9),SepSun1+10,""),IF(AND(YEAR(SepSun1+17)=CalendarYear,MONTH(SepSun1+17)=9),SepSun1+17,""))</f>
        <v>45181</v>
      </c>
      <c r="F43" s="2">
        <f>IF(DAY(SepSun1)=1,IF(AND(YEAR(SepSun1+11)=CalendarYear,MONTH(SepSun1+11)=9),SepSun1+11,""),IF(AND(YEAR(SepSun1+18)=CalendarYear,MONTH(SepSun1+18)=9),SepSun1+18,""))</f>
        <v>45182</v>
      </c>
      <c r="G43" s="2">
        <f>IF(DAY(SepSun1)=1,IF(AND(YEAR(SepSun1+12)=CalendarYear,MONTH(SepSun1+12)=9),SepSun1+12,""),IF(AND(YEAR(SepSun1+19)=CalendarYear,MONTH(SepSun1+19)=9),SepSun1+19,""))</f>
        <v>45183</v>
      </c>
      <c r="H43" s="2">
        <f>IF(DAY(SepSun1)=1,IF(AND(YEAR(SepSun1+13)=CalendarYear,MONTH(SepSun1+13)=9),SepSun1+13,""),IF(AND(YEAR(SepSun1+20)=CalendarYear,MONTH(SepSun1+20)=9),SepSun1+20,""))</f>
        <v>45184</v>
      </c>
      <c r="I43" s="25">
        <f>IF(DAY(SepSun1)=1,IF(AND(YEAR(SepSun1+14)=CalendarYear,MONTH(SepSun1+14)=9),SepSun1+14,""),IF(AND(YEAR(SepSun1+21)=CalendarYear,MONTH(SepSun1+21)=9),SepSun1+21,""))</f>
        <v>45185</v>
      </c>
      <c r="J43" s="23"/>
      <c r="K43" s="17">
        <f>IF(DAY(OctSun1)=1,IF(AND(YEAR(OctSun1+8)=CalendarYear,MONTH(OctSun1+8)=10),OctSun1+8,""),IF(AND(YEAR(OctSun1+15)=CalendarYear,MONTH(OctSun1+15)=10),OctSun1+15,""))</f>
        <v>45214</v>
      </c>
      <c r="L43" s="2">
        <f>IF(DAY(OctSun1)=1,IF(AND(YEAR(OctSun1+9)=CalendarYear,MONTH(OctSun1+9)=10),OctSun1+9,""),IF(AND(YEAR(OctSun1+16)=CalendarYear,MONTH(OctSun1+16)=10),OctSun1+16,""))</f>
        <v>45215</v>
      </c>
      <c r="M43" s="2">
        <f>IF(DAY(OctSun1)=1,IF(AND(YEAR(OctSun1+10)=CalendarYear,MONTH(OctSun1+10)=10),OctSun1+10,""),IF(AND(YEAR(OctSun1+17)=CalendarYear,MONTH(OctSun1+17)=10),OctSun1+17,""))</f>
        <v>45216</v>
      </c>
      <c r="N43" s="2">
        <f>IF(DAY(OctSun1)=1,IF(AND(YEAR(OctSun1+11)=CalendarYear,MONTH(OctSun1+11)=10),OctSun1+11,""),IF(AND(YEAR(OctSun1+18)=CalendarYear,MONTH(OctSun1+18)=10),OctSun1+18,""))</f>
        <v>45217</v>
      </c>
      <c r="O43" s="2">
        <f>IF(DAY(OctSun1)=1,IF(AND(YEAR(OctSun1+12)=CalendarYear,MONTH(OctSun1+12)=10),OctSun1+12,""),IF(AND(YEAR(OctSun1+19)=CalendarYear,MONTH(OctSun1+19)=10),OctSun1+19,""))</f>
        <v>45218</v>
      </c>
      <c r="P43" s="2">
        <f>IF(DAY(OctSun1)=1,IF(AND(YEAR(OctSun1+13)=CalendarYear,MONTH(OctSun1+13)=10),OctSun1+13,""),IF(AND(YEAR(OctSun1+20)=CalendarYear,MONTH(OctSun1+20)=10),OctSun1+20,""))</f>
        <v>45219</v>
      </c>
      <c r="Q43" s="25">
        <f>IF(DAY(OctSun1)=1,IF(AND(YEAR(OctSun1+14)=CalendarYear,MONTH(OctSun1+14)=10),OctSun1+14,""),IF(AND(YEAR(OctSun1+21)=CalendarYear,MONTH(OctSun1+21)=10),OctSun1+21,""))</f>
        <v>45220</v>
      </c>
      <c r="S43" s="60"/>
      <c r="U43" s="9"/>
    </row>
    <row r="44" spans="1:21" ht="15.75" customHeight="1" x14ac:dyDescent="0.2">
      <c r="A44" s="15" t="s">
        <v>8</v>
      </c>
      <c r="B44" s="23"/>
      <c r="C44" s="17">
        <f>IF(DAY(SepSun1)=1,IF(AND(YEAR(SepSun1+15)=CalendarYear,MONTH(SepSun1+15)=9),SepSun1+15,""),IF(AND(YEAR(SepSun1+22)=CalendarYear,MONTH(SepSun1+22)=9),SepSun1+22,""))</f>
        <v>45186</v>
      </c>
      <c r="D44" s="2">
        <f>IF(DAY(SepSun1)=1,IF(AND(YEAR(SepSun1+16)=CalendarYear,MONTH(SepSun1+16)=9),SepSun1+16,""),IF(AND(YEAR(SepSun1+23)=CalendarYear,MONTH(SepSun1+23)=9),SepSun1+23,""))</f>
        <v>45187</v>
      </c>
      <c r="E44" s="2">
        <f>IF(DAY(SepSun1)=1,IF(AND(YEAR(SepSun1+17)=CalendarYear,MONTH(SepSun1+17)=9),SepSun1+17,""),IF(AND(YEAR(SepSun1+24)=CalendarYear,MONTH(SepSun1+24)=9),SepSun1+24,""))</f>
        <v>45188</v>
      </c>
      <c r="F44" s="2">
        <f>IF(DAY(SepSun1)=1,IF(AND(YEAR(SepSun1+18)=CalendarYear,MONTH(SepSun1+18)=9),SepSun1+18,""),IF(AND(YEAR(SepSun1+25)=CalendarYear,MONTH(SepSun1+25)=9),SepSun1+25,""))</f>
        <v>45189</v>
      </c>
      <c r="G44" s="2">
        <f>IF(DAY(SepSun1)=1,IF(AND(YEAR(SepSun1+19)=CalendarYear,MONTH(SepSun1+19)=9),SepSun1+19,""),IF(AND(YEAR(SepSun1+26)=CalendarYear,MONTH(SepSun1+26)=9),SepSun1+26,""))</f>
        <v>45190</v>
      </c>
      <c r="H44" s="2">
        <f>IF(DAY(SepSun1)=1,IF(AND(YEAR(SepSun1+20)=CalendarYear,MONTH(SepSun1+20)=9),SepSun1+20,""),IF(AND(YEAR(SepSun1+27)=CalendarYear,MONTH(SepSun1+27)=9),SepSun1+27,""))</f>
        <v>45191</v>
      </c>
      <c r="I44" s="25">
        <f>IF(DAY(SepSun1)=1,IF(AND(YEAR(SepSun1+21)=CalendarYear,MONTH(SepSun1+21)=9),SepSun1+21,""),IF(AND(YEAR(SepSun1+28)=CalendarYear,MONTH(SepSun1+28)=9),SepSun1+28,""))</f>
        <v>45192</v>
      </c>
      <c r="J44" s="23"/>
      <c r="K44" s="17">
        <f>IF(DAY(OctSun1)=1,IF(AND(YEAR(OctSun1+15)=CalendarYear,MONTH(OctSun1+15)=10),OctSun1+15,""),IF(AND(YEAR(OctSun1+22)=CalendarYear,MONTH(OctSun1+22)=10),OctSun1+22,""))</f>
        <v>45221</v>
      </c>
      <c r="L44" s="2">
        <f>IF(DAY(OctSun1)=1,IF(AND(YEAR(OctSun1+16)=CalendarYear,MONTH(OctSun1+16)=10),OctSun1+16,""),IF(AND(YEAR(OctSun1+23)=CalendarYear,MONTH(OctSun1+23)=10),OctSun1+23,""))</f>
        <v>45222</v>
      </c>
      <c r="M44" s="2">
        <f>IF(DAY(OctSun1)=1,IF(AND(YEAR(OctSun1+17)=CalendarYear,MONTH(OctSun1+17)=10),OctSun1+17,""),IF(AND(YEAR(OctSun1+24)=CalendarYear,MONTH(OctSun1+24)=10),OctSun1+24,""))</f>
        <v>45223</v>
      </c>
      <c r="N44" s="2">
        <f>IF(DAY(OctSun1)=1,IF(AND(YEAR(OctSun1+18)=CalendarYear,MONTH(OctSun1+18)=10),OctSun1+18,""),IF(AND(YEAR(OctSun1+25)=CalendarYear,MONTH(OctSun1+25)=10),OctSun1+25,""))</f>
        <v>45224</v>
      </c>
      <c r="O44" s="2">
        <f>IF(DAY(OctSun1)=1,IF(AND(YEAR(OctSun1+19)=CalendarYear,MONTH(OctSun1+19)=10),OctSun1+19,""),IF(AND(YEAR(OctSun1+26)=CalendarYear,MONTH(OctSun1+26)=10),OctSun1+26,""))</f>
        <v>45225</v>
      </c>
      <c r="P44" s="2">
        <f>IF(DAY(OctSun1)=1,IF(AND(YEAR(OctSun1+20)=CalendarYear,MONTH(OctSun1+20)=10),OctSun1+20,""),IF(AND(YEAR(OctSun1+27)=CalendarYear,MONTH(OctSun1+27)=10),OctSun1+27,""))</f>
        <v>45226</v>
      </c>
      <c r="Q44" s="25">
        <f>IF(DAY(OctSun1)=1,IF(AND(YEAR(OctSun1+21)=CalendarYear,MONTH(OctSun1+21)=10),OctSun1+21,""),IF(AND(YEAR(OctSun1+28)=CalendarYear,MONTH(OctSun1+28)=10),OctSun1+28,""))</f>
        <v>45227</v>
      </c>
      <c r="S44" s="60"/>
      <c r="U44" s="12"/>
    </row>
    <row r="45" spans="1:21" ht="15.75" customHeight="1" x14ac:dyDescent="0.2">
      <c r="A45" s="15" t="s">
        <v>9</v>
      </c>
      <c r="B45" s="23"/>
      <c r="C45" s="17">
        <f>IF(DAY(SepSun1)=1,IF(AND(YEAR(SepSun1+22)=CalendarYear,MONTH(SepSun1+22)=9),SepSun1+22,""),IF(AND(YEAR(SepSun1+29)=CalendarYear,MONTH(SepSun1+29)=9),SepSun1+29,""))</f>
        <v>45193</v>
      </c>
      <c r="D45" s="2">
        <f>IF(DAY(SepSun1)=1,IF(AND(YEAR(SepSun1+23)=CalendarYear,MONTH(SepSun1+23)=9),SepSun1+23,""),IF(AND(YEAR(SepSun1+30)=CalendarYear,MONTH(SepSun1+30)=9),SepSun1+30,""))</f>
        <v>45194</v>
      </c>
      <c r="E45" s="2">
        <f>IF(DAY(SepSun1)=1,IF(AND(YEAR(SepSun1+24)=CalendarYear,MONTH(SepSun1+24)=9),SepSun1+24,""),IF(AND(YEAR(SepSun1+31)=CalendarYear,MONTH(SepSun1+31)=9),SepSun1+31,""))</f>
        <v>45195</v>
      </c>
      <c r="F45" s="2">
        <f>IF(DAY(SepSun1)=1,IF(AND(YEAR(SepSun1+25)=CalendarYear,MONTH(SepSun1+25)=9),SepSun1+25,""),IF(AND(YEAR(SepSun1+32)=CalendarYear,MONTH(SepSun1+32)=9),SepSun1+32,""))</f>
        <v>45196</v>
      </c>
      <c r="G45" s="2">
        <f>IF(DAY(SepSun1)=1,IF(AND(YEAR(SepSun1+26)=CalendarYear,MONTH(SepSun1+26)=9),SepSun1+26,""),IF(AND(YEAR(SepSun1+33)=CalendarYear,MONTH(SepSun1+33)=9),SepSun1+33,""))</f>
        <v>45197</v>
      </c>
      <c r="H45" s="2">
        <f>IF(DAY(SepSun1)=1,IF(AND(YEAR(SepSun1+27)=CalendarYear,MONTH(SepSun1+27)=9),SepSun1+27,""),IF(AND(YEAR(SepSun1+34)=CalendarYear,MONTH(SepSun1+34)=9),SepSun1+34,""))</f>
        <v>45198</v>
      </c>
      <c r="I45" s="25">
        <f>IF(DAY(SepSun1)=1,IF(AND(YEAR(SepSun1+28)=CalendarYear,MONTH(SepSun1+28)=9),SepSun1+28,""),IF(AND(YEAR(SepSun1+35)=CalendarYear,MONTH(SepSun1+35)=9),SepSun1+35,""))</f>
        <v>45199</v>
      </c>
      <c r="J45" s="23"/>
      <c r="K45" s="17">
        <f>IF(DAY(OctSun1)=1,IF(AND(YEAR(OctSun1+22)=CalendarYear,MONTH(OctSun1+22)=10),OctSun1+22,""),IF(AND(YEAR(OctSun1+29)=CalendarYear,MONTH(OctSun1+29)=10),OctSun1+29,""))</f>
        <v>45228</v>
      </c>
      <c r="L45" s="2">
        <f>IF(DAY(OctSun1)=1,IF(AND(YEAR(OctSun1+23)=CalendarYear,MONTH(OctSun1+23)=10),OctSun1+23,""),IF(AND(YEAR(OctSun1+30)=CalendarYear,MONTH(OctSun1+30)=10),OctSun1+30,""))</f>
        <v>45229</v>
      </c>
      <c r="M45" s="2">
        <f>IF(DAY(OctSun1)=1,IF(AND(YEAR(OctSun1+24)=CalendarYear,MONTH(OctSun1+24)=10),OctSun1+24,""),IF(AND(YEAR(OctSun1+31)=CalendarYear,MONTH(OctSun1+31)=10),OctSun1+31,""))</f>
        <v>45230</v>
      </c>
      <c r="N45" s="2" t="str">
        <f>IF(DAY(OctSun1)=1,IF(AND(YEAR(OctSun1+25)=CalendarYear,MONTH(OctSun1+25)=10),OctSun1+25,""),IF(AND(YEAR(OctSun1+32)=CalendarYear,MONTH(OctSun1+32)=10),OctSun1+32,""))</f>
        <v/>
      </c>
      <c r="O45" s="2" t="str">
        <f>IF(DAY(OctSun1)=1,IF(AND(YEAR(OctSun1+26)=CalendarYear,MONTH(OctSun1+26)=10),OctSun1+26,""),IF(AND(YEAR(OctSun1+33)=CalendarYear,MONTH(OctSun1+33)=10),OctSun1+33,""))</f>
        <v/>
      </c>
      <c r="P45" s="2" t="str">
        <f>IF(DAY(OctSun1)=1,IF(AND(YEAR(OctSun1+27)=CalendarYear,MONTH(OctSun1+27)=10),OctSun1+27,""),IF(AND(YEAR(OctSun1+34)=CalendarYear,MONTH(OctSun1+34)=10),OctSun1+34,""))</f>
        <v/>
      </c>
      <c r="Q45" s="25" t="str">
        <f>IF(DAY(OctSun1)=1,IF(AND(YEAR(OctSun1+28)=CalendarYear,MONTH(OctSun1+28)=10),OctSun1+28,""),IF(AND(YEAR(OctSun1+35)=CalendarYear,MONTH(OctSun1+35)=10),OctSun1+35,""))</f>
        <v/>
      </c>
      <c r="S45" s="60"/>
      <c r="U45" s="12"/>
    </row>
    <row r="46" spans="1:21" ht="15.75" customHeight="1" x14ac:dyDescent="0.2">
      <c r="A46" s="15"/>
      <c r="B46" s="26"/>
      <c r="C46" s="27" t="str">
        <f>IF(DAY(SepSun1)=1,IF(AND(YEAR(SepSun1+29)=CalendarYear,MONTH(SepSun1+29)=9),SepSun1+29,""),IF(AND(YEAR(SepSun1+36)=CalendarYear,MONTH(SepSun1+36)=9),SepSun1+36,""))</f>
        <v/>
      </c>
      <c r="D46" s="27" t="str">
        <f>IF(DAY(SepSun1)=1,IF(AND(YEAR(SepSun1+30)=CalendarYear,MONTH(SepSun1+30)=9),SepSun1+30,""),IF(AND(YEAR(SepSun1+37)=CalendarYear,MONTH(SepSun1+37)=9),SepSun1+37,""))</f>
        <v/>
      </c>
      <c r="E46" s="27" t="str">
        <f>IF(DAY(SepSun1)=1,IF(AND(YEAR(SepSun1+31)=CalendarYear,MONTH(SepSun1+31)=9),SepSun1+31,""),IF(AND(YEAR(SepSun1+38)=CalendarYear,MONTH(SepSun1+38)=9),SepSun1+38,""))</f>
        <v/>
      </c>
      <c r="F46" s="27" t="str">
        <f>IF(DAY(SepSun1)=1,IF(AND(YEAR(SepSun1+32)=CalendarYear,MONTH(SepSun1+32)=9),SepSun1+32,""),IF(AND(YEAR(SepSun1+39)=CalendarYear,MONTH(SepSun1+39)=9),SepSun1+39,""))</f>
        <v/>
      </c>
      <c r="G46" s="27" t="str">
        <f>IF(DAY(SepSun1)=1,IF(AND(YEAR(SepSun1+33)=CalendarYear,MONTH(SepSun1+33)=9),SepSun1+33,""),IF(AND(YEAR(SepSun1+40)=CalendarYear,MONTH(SepSun1+40)=9),SepSun1+40,""))</f>
        <v/>
      </c>
      <c r="H46" s="27" t="str">
        <f>IF(DAY(SepSun1)=1,IF(AND(YEAR(SepSun1+34)=CalendarYear,MONTH(SepSun1+34)=9),SepSun1+34,""),IF(AND(YEAR(SepSun1+41)=CalendarYear,MONTH(SepSun1+41)=9),SepSun1+41,""))</f>
        <v/>
      </c>
      <c r="I46" s="28" t="str">
        <f>IF(DAY(SepSun1)=1,IF(AND(YEAR(SepSun1+35)=CalendarYear,MONTH(SepSun1+35)=9),SepSun1+35,""),IF(AND(YEAR(SepSun1+42)=CalendarYear,MONTH(SepSun1+42)=9),SepSun1+42,""))</f>
        <v/>
      </c>
      <c r="J46" s="26"/>
      <c r="K46" s="27" t="str">
        <f>IF(DAY(OctSun1)=1,IF(AND(YEAR(OctSun1+29)=CalendarYear,MONTH(OctSun1+29)=10),OctSun1+29,""),IF(AND(YEAR(OctSun1+36)=CalendarYear,MONTH(OctSun1+36)=10),OctSun1+36,""))</f>
        <v/>
      </c>
      <c r="L46" s="27" t="str">
        <f>IF(DAY(OctSun1)=1,IF(AND(YEAR(OctSun1+30)=CalendarYear,MONTH(OctSun1+30)=10),OctSun1+30,""),IF(AND(YEAR(OctSun1+37)=CalendarYear,MONTH(OctSun1+37)=10),OctSun1+37,""))</f>
        <v/>
      </c>
      <c r="M46" s="27" t="str">
        <f>IF(DAY(OctSun1)=1,IF(AND(YEAR(OctSun1+31)=CalendarYear,MONTH(OctSun1+31)=10),OctSun1+31,""),IF(AND(YEAR(OctSun1+38)=CalendarYear,MONTH(OctSun1+38)=10),OctSun1+38,""))</f>
        <v/>
      </c>
      <c r="N46" s="27" t="str">
        <f>IF(DAY(OctSun1)=1,IF(AND(YEAR(OctSun1+32)=CalendarYear,MONTH(OctSun1+32)=10),OctSun1+32,""),IF(AND(YEAR(OctSun1+39)=CalendarYear,MONTH(OctSun1+39)=10),OctSun1+39,""))</f>
        <v/>
      </c>
      <c r="O46" s="27" t="str">
        <f>IF(DAY(OctSun1)=1,IF(AND(YEAR(OctSun1+33)=CalendarYear,MONTH(OctSun1+33)=10),OctSun1+33,""),IF(AND(YEAR(OctSun1+40)=CalendarYear,MONTH(OctSun1+40)=10),OctSun1+40,""))</f>
        <v/>
      </c>
      <c r="P46" s="27" t="str">
        <f>IF(DAY(OctSun1)=1,IF(AND(YEAR(OctSun1+34)=CalendarYear,MONTH(OctSun1+34)=10),OctSun1+34,""),IF(AND(YEAR(OctSun1+41)=CalendarYear,MONTH(OctSun1+41)=10),OctSun1+41,""))</f>
        <v/>
      </c>
      <c r="Q46" s="28" t="str">
        <f>IF(DAY(OctSun1)=1,IF(AND(YEAR(OctSun1+35)=CalendarYear,MONTH(OctSun1+35)=10),OctSun1+35,""),IF(AND(YEAR(OctSun1+42)=CalendarYear,MONTH(OctSun1+42)=10),OctSun1+42,""))</f>
        <v/>
      </c>
      <c r="S46" s="60"/>
      <c r="U46" s="12"/>
    </row>
    <row r="47" spans="1:21" ht="15.75" customHeight="1" x14ac:dyDescent="0.2">
      <c r="A47" s="15" t="s">
        <v>16</v>
      </c>
      <c r="S47" s="60"/>
      <c r="U47" s="12"/>
    </row>
    <row r="48" spans="1:21" ht="15.75" customHeight="1" x14ac:dyDescent="0.2">
      <c r="A48" s="15" t="s">
        <v>10</v>
      </c>
      <c r="B48" s="22"/>
      <c r="C48" s="90" t="s">
        <v>29</v>
      </c>
      <c r="D48" s="90"/>
      <c r="E48" s="90"/>
      <c r="F48" s="90"/>
      <c r="G48" s="90"/>
      <c r="H48" s="90"/>
      <c r="I48" s="91"/>
      <c r="J48" s="38"/>
      <c r="K48" s="90" t="s">
        <v>30</v>
      </c>
      <c r="L48" s="90"/>
      <c r="M48" s="90"/>
      <c r="N48" s="90"/>
      <c r="O48" s="90"/>
      <c r="P48" s="90"/>
      <c r="Q48" s="91"/>
      <c r="S48" s="60"/>
      <c r="U48" s="12"/>
    </row>
    <row r="49" spans="1:21" ht="15.75" customHeight="1" x14ac:dyDescent="0.2">
      <c r="A49" s="15" t="s">
        <v>17</v>
      </c>
      <c r="B49" s="23"/>
      <c r="C49" s="18" t="s">
        <v>0</v>
      </c>
      <c r="D49" s="13" t="s">
        <v>44</v>
      </c>
      <c r="E49" s="13" t="s">
        <v>45</v>
      </c>
      <c r="F49" s="13" t="s">
        <v>46</v>
      </c>
      <c r="G49" s="13" t="s">
        <v>47</v>
      </c>
      <c r="H49" s="13" t="s">
        <v>48</v>
      </c>
      <c r="I49" s="24" t="s">
        <v>49</v>
      </c>
      <c r="J49" s="39"/>
      <c r="K49" s="18" t="s">
        <v>0</v>
      </c>
      <c r="L49" s="13" t="s">
        <v>44</v>
      </c>
      <c r="M49" s="13" t="s">
        <v>45</v>
      </c>
      <c r="N49" s="13" t="s">
        <v>46</v>
      </c>
      <c r="O49" s="13" t="s">
        <v>47</v>
      </c>
      <c r="P49" s="13" t="s">
        <v>48</v>
      </c>
      <c r="Q49" s="24" t="s">
        <v>49</v>
      </c>
      <c r="S49" s="60"/>
      <c r="U49" s="12"/>
    </row>
    <row r="50" spans="1:21" ht="15.75" customHeight="1" x14ac:dyDescent="0.2">
      <c r="A50" s="15"/>
      <c r="B50" s="23"/>
      <c r="C50" s="17" t="str">
        <f>IF(DAY(NovSun1)=1,"",IF(AND(YEAR(NovSun1+1)=CalendarYear,MONTH(NovSun1+1)=11),NovSun1+1,""))</f>
        <v/>
      </c>
      <c r="D50" s="2" t="str">
        <f>IF(DAY(NovSun1)=1,"",IF(AND(YEAR(NovSun1+2)=CalendarYear,MONTH(NovSun1+2)=11),NovSun1+2,""))</f>
        <v/>
      </c>
      <c r="E50" s="2" t="str">
        <f>IF(DAY(NovSun1)=1,"",IF(AND(YEAR(NovSun1+3)=CalendarYear,MONTH(NovSun1+3)=11),NovSun1+3,""))</f>
        <v/>
      </c>
      <c r="F50" s="2">
        <f>IF(DAY(NovSun1)=1,"",IF(AND(YEAR(NovSun1+4)=CalendarYear,MONTH(NovSun1+4)=11),NovSun1+4,""))</f>
        <v>45231</v>
      </c>
      <c r="G50" s="2">
        <f>IF(DAY(NovSun1)=1,"",IF(AND(YEAR(NovSun1+5)=CalendarYear,MONTH(NovSun1+5)=11),NovSun1+5,""))</f>
        <v>45232</v>
      </c>
      <c r="H50" s="2">
        <f>IF(DAY(NovSun1)=1,"",IF(AND(YEAR(NovSun1+6)=CalendarYear,MONTH(NovSun1+6)=11),NovSun1+6,""))</f>
        <v>45233</v>
      </c>
      <c r="I50" s="25">
        <f>IF(DAY(NovSun1)=1,IF(AND(YEAR(NovSun1)=CalendarYear,MONTH(NovSun1)=11),NovSun1,""),IF(AND(YEAR(NovSun1+7)=CalendarYear,MONTH(NovSun1+7)=11),NovSun1+7,""))</f>
        <v>45234</v>
      </c>
      <c r="K50" s="17" t="str">
        <f>IF(DAY(DecSun1)=1,"",IF(AND(YEAR(DecSun1+1)=CalendarYear,MONTH(DecSun1+1)=12),DecSun1+1,""))</f>
        <v/>
      </c>
      <c r="L50" s="2" t="str">
        <f>IF(DAY(DecSun1)=1,"",IF(AND(YEAR(DecSun1+2)=CalendarYear,MONTH(DecSun1+2)=12),DecSun1+2,""))</f>
        <v/>
      </c>
      <c r="M50" s="2" t="str">
        <f>IF(DAY(DecSun1)=1,"",IF(AND(YEAR(DecSun1+3)=CalendarYear,MONTH(DecSun1+3)=12),DecSun1+3,""))</f>
        <v/>
      </c>
      <c r="N50" s="2" t="str">
        <f>IF(DAY(DecSun1)=1,"",IF(AND(YEAR(DecSun1+4)=CalendarYear,MONTH(DecSun1+4)=12),DecSun1+4,""))</f>
        <v/>
      </c>
      <c r="O50" s="2" t="str">
        <f>IF(DAY(DecSun1)=1,"",IF(AND(YEAR(DecSun1+5)=CalendarYear,MONTH(DecSun1+5)=12),DecSun1+5,""))</f>
        <v/>
      </c>
      <c r="P50" s="2">
        <f>IF(DAY(DecSun1)=1,"",IF(AND(YEAR(DecSun1+6)=CalendarYear,MONTH(DecSun1+6)=12),DecSun1+6,""))</f>
        <v>45261</v>
      </c>
      <c r="Q50" s="25">
        <f>IF(DAY(DecSun1)=1,IF(AND(YEAR(DecSun1)=CalendarYear,MONTH(DecSun1)=12),DecSun1,""),IF(AND(YEAR(DecSun1+7)=CalendarYear,MONTH(DecSun1+7)=12),DecSun1+7,""))</f>
        <v>45262</v>
      </c>
      <c r="S50" s="60"/>
      <c r="U50" s="6"/>
    </row>
    <row r="51" spans="1:21" ht="15.75" customHeight="1" x14ac:dyDescent="0.2">
      <c r="A51" s="15" t="s">
        <v>18</v>
      </c>
      <c r="B51" s="23"/>
      <c r="C51" s="17">
        <f>IF(DAY(NovSun1)=1,IF(AND(YEAR(NovSun1+1)=CalendarYear,MONTH(NovSun1+1)=11),NovSun1+1,""),IF(AND(YEAR(NovSun1+8)=CalendarYear,MONTH(NovSun1+8)=11),NovSun1+8,""))</f>
        <v>45235</v>
      </c>
      <c r="D51" s="2">
        <f>IF(DAY(NovSun1)=1,IF(AND(YEAR(NovSun1+2)=CalendarYear,MONTH(NovSun1+2)=11),NovSun1+2,""),IF(AND(YEAR(NovSun1+9)=CalendarYear,MONTH(NovSun1+9)=11),NovSun1+9,""))</f>
        <v>45236</v>
      </c>
      <c r="E51" s="2">
        <f>IF(DAY(NovSun1)=1,IF(AND(YEAR(NovSun1+3)=CalendarYear,MONTH(NovSun1+3)=11),NovSun1+3,""),IF(AND(YEAR(NovSun1+10)=CalendarYear,MONTH(NovSun1+10)=11),NovSun1+10,""))</f>
        <v>45237</v>
      </c>
      <c r="F51" s="2">
        <f>IF(DAY(NovSun1)=1,IF(AND(YEAR(NovSun1+4)=CalendarYear,MONTH(NovSun1+4)=11),NovSun1+4,""),IF(AND(YEAR(NovSun1+11)=CalendarYear,MONTH(NovSun1+11)=11),NovSun1+11,""))</f>
        <v>45238</v>
      </c>
      <c r="G51" s="2">
        <f>IF(DAY(NovSun1)=1,IF(AND(YEAR(NovSun1+5)=CalendarYear,MONTH(NovSun1+5)=11),NovSun1+5,""),IF(AND(YEAR(NovSun1+12)=CalendarYear,MONTH(NovSun1+12)=11),NovSun1+12,""))</f>
        <v>45239</v>
      </c>
      <c r="H51" s="2">
        <f>IF(DAY(NovSun1)=1,IF(AND(YEAR(NovSun1+6)=CalendarYear,MONTH(NovSun1+6)=11),NovSun1+6,""),IF(AND(YEAR(NovSun1+13)=CalendarYear,MONTH(NovSun1+13)=11),NovSun1+13,""))</f>
        <v>45240</v>
      </c>
      <c r="I51" s="25">
        <f>IF(DAY(NovSun1)=1,IF(AND(YEAR(NovSun1+7)=CalendarYear,MONTH(NovSun1+7)=11),NovSun1+7,""),IF(AND(YEAR(NovSun1+14)=CalendarYear,MONTH(NovSun1+14)=11),NovSun1+14,""))</f>
        <v>45241</v>
      </c>
      <c r="K51" s="17">
        <f>IF(DAY(DecSun1)=1,IF(AND(YEAR(DecSun1+1)=CalendarYear,MONTH(DecSun1+1)=12),DecSun1+1,""),IF(AND(YEAR(DecSun1+8)=CalendarYear,MONTH(DecSun1+8)=12),DecSun1+8,""))</f>
        <v>45263</v>
      </c>
      <c r="L51" s="2">
        <f>IF(DAY(DecSun1)=1,IF(AND(YEAR(DecSun1+2)=CalendarYear,MONTH(DecSun1+2)=12),DecSun1+2,""),IF(AND(YEAR(DecSun1+9)=CalendarYear,MONTH(DecSun1+9)=12),DecSun1+9,""))</f>
        <v>45264</v>
      </c>
      <c r="M51" s="2">
        <f>IF(DAY(DecSun1)=1,IF(AND(YEAR(DecSun1+3)=CalendarYear,MONTH(DecSun1+3)=12),DecSun1+3,""),IF(AND(YEAR(DecSun1+10)=CalendarYear,MONTH(DecSun1+10)=12),DecSun1+10,""))</f>
        <v>45265</v>
      </c>
      <c r="N51" s="2">
        <f>IF(DAY(DecSun1)=1,IF(AND(YEAR(DecSun1+4)=CalendarYear,MONTH(DecSun1+4)=12),DecSun1+4,""),IF(AND(YEAR(DecSun1+11)=CalendarYear,MONTH(DecSun1+11)=12),DecSun1+11,""))</f>
        <v>45266</v>
      </c>
      <c r="O51" s="2">
        <f>IF(DAY(DecSun1)=1,IF(AND(YEAR(DecSun1+5)=CalendarYear,MONTH(DecSun1+5)=12),DecSun1+5,""),IF(AND(YEAR(DecSun1+12)=CalendarYear,MONTH(DecSun1+12)=12),DecSun1+12,""))</f>
        <v>45267</v>
      </c>
      <c r="P51" s="2">
        <f>IF(DAY(DecSun1)=1,IF(AND(YEAR(DecSun1+6)=CalendarYear,MONTH(DecSun1+6)=12),DecSun1+6,""),IF(AND(YEAR(DecSun1+13)=CalendarYear,MONTH(DecSun1+13)=12),DecSun1+13,""))</f>
        <v>45268</v>
      </c>
      <c r="Q51" s="25">
        <f>IF(DAY(DecSun1)=1,IF(AND(YEAR(DecSun1+7)=CalendarYear,MONTH(DecSun1+7)=12),DecSun1+7,""),IF(AND(YEAR(DecSun1+14)=CalendarYear,MONTH(DecSun1+14)=12),DecSun1+14,""))</f>
        <v>45269</v>
      </c>
      <c r="S51" s="60"/>
      <c r="U51" s="94"/>
    </row>
    <row r="52" spans="1:21" ht="15.75" customHeight="1" x14ac:dyDescent="0.2">
      <c r="B52" s="23"/>
      <c r="C52" s="17">
        <f>IF(DAY(NovSun1)=1,IF(AND(YEAR(NovSun1+8)=CalendarYear,MONTH(NovSun1+8)=11),NovSun1+8,""),IF(AND(YEAR(NovSun1+15)=CalendarYear,MONTH(NovSun1+15)=11),NovSun1+15,""))</f>
        <v>45242</v>
      </c>
      <c r="D52" s="2">
        <f>IF(DAY(NovSun1)=1,IF(AND(YEAR(NovSun1+9)=CalendarYear,MONTH(NovSun1+9)=11),NovSun1+9,""),IF(AND(YEAR(NovSun1+16)=CalendarYear,MONTH(NovSun1+16)=11),NovSun1+16,""))</f>
        <v>45243</v>
      </c>
      <c r="E52" s="2">
        <f>IF(DAY(NovSun1)=1,IF(AND(YEAR(NovSun1+10)=CalendarYear,MONTH(NovSun1+10)=11),NovSun1+10,""),IF(AND(YEAR(NovSun1+17)=CalendarYear,MONTH(NovSun1+17)=11),NovSun1+17,""))</f>
        <v>45244</v>
      </c>
      <c r="F52" s="2">
        <f>IF(DAY(NovSun1)=1,IF(AND(YEAR(NovSun1+11)=CalendarYear,MONTH(NovSun1+11)=11),NovSun1+11,""),IF(AND(YEAR(NovSun1+18)=CalendarYear,MONTH(NovSun1+18)=11),NovSun1+18,""))</f>
        <v>45245</v>
      </c>
      <c r="G52" s="2">
        <f>IF(DAY(NovSun1)=1,IF(AND(YEAR(NovSun1+12)=CalendarYear,MONTH(NovSun1+12)=11),NovSun1+12,""),IF(AND(YEAR(NovSun1+19)=CalendarYear,MONTH(NovSun1+19)=11),NovSun1+19,""))</f>
        <v>45246</v>
      </c>
      <c r="H52" s="2">
        <f>IF(DAY(NovSun1)=1,IF(AND(YEAR(NovSun1+13)=CalendarYear,MONTH(NovSun1+13)=11),NovSun1+13,""),IF(AND(YEAR(NovSun1+20)=CalendarYear,MONTH(NovSun1+20)=11),NovSun1+20,""))</f>
        <v>45247</v>
      </c>
      <c r="I52" s="25">
        <f>IF(DAY(NovSun1)=1,IF(AND(YEAR(NovSun1+14)=CalendarYear,MONTH(NovSun1+14)=11),NovSun1+14,""),IF(AND(YEAR(NovSun1+21)=CalendarYear,MONTH(NovSun1+21)=11),NovSun1+21,""))</f>
        <v>45248</v>
      </c>
      <c r="K52" s="17">
        <f>IF(DAY(DecSun1)=1,IF(AND(YEAR(DecSun1+8)=CalendarYear,MONTH(DecSun1+8)=12),DecSun1+8,""),IF(AND(YEAR(DecSun1+15)=CalendarYear,MONTH(DecSun1+15)=12),DecSun1+15,""))</f>
        <v>45270</v>
      </c>
      <c r="L52" s="2">
        <f>IF(DAY(DecSun1)=1,IF(AND(YEAR(DecSun1+9)=CalendarYear,MONTH(DecSun1+9)=12),DecSun1+9,""),IF(AND(YEAR(DecSun1+16)=CalendarYear,MONTH(DecSun1+16)=12),DecSun1+16,""))</f>
        <v>45271</v>
      </c>
      <c r="M52" s="2">
        <f>IF(DAY(DecSun1)=1,IF(AND(YEAR(DecSun1+10)=CalendarYear,MONTH(DecSun1+10)=12),DecSun1+10,""),IF(AND(YEAR(DecSun1+17)=CalendarYear,MONTH(DecSun1+17)=12),DecSun1+17,""))</f>
        <v>45272</v>
      </c>
      <c r="N52" s="2">
        <f>IF(DAY(DecSun1)=1,IF(AND(YEAR(DecSun1+11)=CalendarYear,MONTH(DecSun1+11)=12),DecSun1+11,""),IF(AND(YEAR(DecSun1+18)=CalendarYear,MONTH(DecSun1+18)=12),DecSun1+18,""))</f>
        <v>45273</v>
      </c>
      <c r="O52" s="2">
        <f>IF(DAY(DecSun1)=1,IF(AND(YEAR(DecSun1+12)=CalendarYear,MONTH(DecSun1+12)=12),DecSun1+12,""),IF(AND(YEAR(DecSun1+19)=CalendarYear,MONTH(DecSun1+19)=12),DecSun1+19,""))</f>
        <v>45274</v>
      </c>
      <c r="P52" s="2">
        <f>IF(DAY(DecSun1)=1,IF(AND(YEAR(DecSun1+13)=CalendarYear,MONTH(DecSun1+13)=12),DecSun1+13,""),IF(AND(YEAR(DecSun1+20)=CalendarYear,MONTH(DecSun1+20)=12),DecSun1+20,""))</f>
        <v>45275</v>
      </c>
      <c r="Q52" s="25">
        <f>IF(DAY(DecSun1)=1,IF(AND(YEAR(DecSun1+14)=CalendarYear,MONTH(DecSun1+14)=12),DecSun1+14,""),IF(AND(YEAR(DecSun1+21)=CalendarYear,MONTH(DecSun1+21)=12),DecSun1+21,""))</f>
        <v>45276</v>
      </c>
      <c r="S52" s="60"/>
      <c r="U52" s="94"/>
    </row>
    <row r="53" spans="1:21" ht="15.75" customHeight="1" x14ac:dyDescent="0.2">
      <c r="B53" s="23"/>
      <c r="C53" s="17">
        <f>IF(DAY(NovSun1)=1,IF(AND(YEAR(NovSun1+15)=CalendarYear,MONTH(NovSun1+15)=11),NovSun1+15,""),IF(AND(YEAR(NovSun1+22)=CalendarYear,MONTH(NovSun1+22)=11),NovSun1+22,""))</f>
        <v>45249</v>
      </c>
      <c r="D53" s="2">
        <f>IF(DAY(NovSun1)=1,IF(AND(YEAR(NovSun1+16)=CalendarYear,MONTH(NovSun1+16)=11),NovSun1+16,""),IF(AND(YEAR(NovSun1+23)=CalendarYear,MONTH(NovSun1+23)=11),NovSun1+23,""))</f>
        <v>45250</v>
      </c>
      <c r="E53" s="2">
        <f>IF(DAY(NovSun1)=1,IF(AND(YEAR(NovSun1+17)=CalendarYear,MONTH(NovSun1+17)=11),NovSun1+17,""),IF(AND(YEAR(NovSun1+24)=CalendarYear,MONTH(NovSun1+24)=11),NovSun1+24,""))</f>
        <v>45251</v>
      </c>
      <c r="F53" s="2">
        <f>IF(DAY(NovSun1)=1,IF(AND(YEAR(NovSun1+18)=CalendarYear,MONTH(NovSun1+18)=11),NovSun1+18,""),IF(AND(YEAR(NovSun1+25)=CalendarYear,MONTH(NovSun1+25)=11),NovSun1+25,""))</f>
        <v>45252</v>
      </c>
      <c r="G53" s="2">
        <f>IF(DAY(NovSun1)=1,IF(AND(YEAR(NovSun1+19)=CalendarYear,MONTH(NovSun1+19)=11),NovSun1+19,""),IF(AND(YEAR(NovSun1+26)=CalendarYear,MONTH(NovSun1+26)=11),NovSun1+26,""))</f>
        <v>45253</v>
      </c>
      <c r="H53" s="2">
        <f>IF(DAY(NovSun1)=1,IF(AND(YEAR(NovSun1+20)=CalendarYear,MONTH(NovSun1+20)=11),NovSun1+20,""),IF(AND(YEAR(NovSun1+27)=CalendarYear,MONTH(NovSun1+27)=11),NovSun1+27,""))</f>
        <v>45254</v>
      </c>
      <c r="I53" s="25">
        <f>IF(DAY(NovSun1)=1,IF(AND(YEAR(NovSun1+21)=CalendarYear,MONTH(NovSun1+21)=11),NovSun1+21,""),IF(AND(YEAR(NovSun1+28)=CalendarYear,MONTH(NovSun1+28)=11),NovSun1+28,""))</f>
        <v>45255</v>
      </c>
      <c r="K53" s="17">
        <f>IF(DAY(DecSun1)=1,IF(AND(YEAR(DecSun1+15)=CalendarYear,MONTH(DecSun1+15)=12),DecSun1+15,""),IF(AND(YEAR(DecSun1+22)=CalendarYear,MONTH(DecSun1+22)=12),DecSun1+22,""))</f>
        <v>45277</v>
      </c>
      <c r="L53" s="2">
        <f>IF(DAY(DecSun1)=1,IF(AND(YEAR(DecSun1+16)=CalendarYear,MONTH(DecSun1+16)=12),DecSun1+16,""),IF(AND(YEAR(DecSun1+23)=CalendarYear,MONTH(DecSun1+23)=12),DecSun1+23,""))</f>
        <v>45278</v>
      </c>
      <c r="M53" s="2">
        <f>IF(DAY(DecSun1)=1,IF(AND(YEAR(DecSun1+17)=CalendarYear,MONTH(DecSun1+17)=12),DecSun1+17,""),IF(AND(YEAR(DecSun1+24)=CalendarYear,MONTH(DecSun1+24)=12),DecSun1+24,""))</f>
        <v>45279</v>
      </c>
      <c r="N53" s="2">
        <f>IF(DAY(DecSun1)=1,IF(AND(YEAR(DecSun1+18)=CalendarYear,MONTH(DecSun1+18)=12),DecSun1+18,""),IF(AND(YEAR(DecSun1+25)=CalendarYear,MONTH(DecSun1+25)=12),DecSun1+25,""))</f>
        <v>45280</v>
      </c>
      <c r="O53" s="2">
        <f>IF(DAY(DecSun1)=1,IF(AND(YEAR(DecSun1+19)=CalendarYear,MONTH(DecSun1+19)=12),DecSun1+19,""),IF(AND(YEAR(DecSun1+26)=CalendarYear,MONTH(DecSun1+26)=12),DecSun1+26,""))</f>
        <v>45281</v>
      </c>
      <c r="P53" s="2">
        <f>IF(DAY(DecSun1)=1,IF(AND(YEAR(DecSun1+20)=CalendarYear,MONTH(DecSun1+20)=12),DecSun1+20,""),IF(AND(YEAR(DecSun1+27)=CalendarYear,MONTH(DecSun1+27)=12),DecSun1+27,""))</f>
        <v>45282</v>
      </c>
      <c r="Q53" s="72">
        <f>IF(DAY(DecSun1)=1,IF(AND(YEAR(DecSun1+21)=CalendarYear,MONTH(DecSun1+21)=12),DecSun1+21,""),IF(AND(YEAR(DecSun1+28)=CalendarYear,MONTH(DecSun1+28)=12),DecSun1+28,""))</f>
        <v>45283</v>
      </c>
      <c r="S53" s="60"/>
      <c r="U53" s="94"/>
    </row>
    <row r="54" spans="1:21" ht="15.75" customHeight="1" x14ac:dyDescent="0.2">
      <c r="B54" s="23"/>
      <c r="C54" s="17">
        <f>IF(DAY(NovSun1)=1,IF(AND(YEAR(NovSun1+22)=CalendarYear,MONTH(NovSun1+22)=11),NovSun1+22,""),IF(AND(YEAR(NovSun1+29)=CalendarYear,MONTH(NovSun1+29)=11),NovSun1+29,""))</f>
        <v>45256</v>
      </c>
      <c r="D54" s="2">
        <f>IF(DAY(NovSun1)=1,IF(AND(YEAR(NovSun1+23)=CalendarYear,MONTH(NovSun1+23)=11),NovSun1+23,""),IF(AND(YEAR(NovSun1+30)=CalendarYear,MONTH(NovSun1+30)=11),NovSun1+30,""))</f>
        <v>45257</v>
      </c>
      <c r="E54" s="2">
        <f>IF(DAY(NovSun1)=1,IF(AND(YEAR(NovSun1+24)=CalendarYear,MONTH(NovSun1+24)=11),NovSun1+24,""),IF(AND(YEAR(NovSun1+31)=CalendarYear,MONTH(NovSun1+31)=11),NovSun1+31,""))</f>
        <v>45258</v>
      </c>
      <c r="F54" s="2">
        <f>IF(DAY(NovSun1)=1,IF(AND(YEAR(NovSun1+25)=CalendarYear,MONTH(NovSun1+25)=11),NovSun1+25,""),IF(AND(YEAR(NovSun1+32)=CalendarYear,MONTH(NovSun1+32)=11),NovSun1+32,""))</f>
        <v>45259</v>
      </c>
      <c r="G54" s="2">
        <f>IF(DAY(NovSun1)=1,IF(AND(YEAR(NovSun1+26)=CalendarYear,MONTH(NovSun1+26)=11),NovSun1+26,""),IF(AND(YEAR(NovSun1+33)=CalendarYear,MONTH(NovSun1+33)=11),NovSun1+33,""))</f>
        <v>45260</v>
      </c>
      <c r="H54" s="2" t="str">
        <f>IF(DAY(NovSun1)=1,IF(AND(YEAR(NovSun1+27)=CalendarYear,MONTH(NovSun1+27)=11),NovSun1+27,""),IF(AND(YEAR(NovSun1+34)=CalendarYear,MONTH(NovSun1+34)=11),NovSun1+34,""))</f>
        <v/>
      </c>
      <c r="I54" s="25" t="str">
        <f>IF(DAY(NovSun1)=1,IF(AND(YEAR(NovSun1+28)=CalendarYear,MONTH(NovSun1+28)=11),NovSun1+28,""),IF(AND(YEAR(NovSun1+35)=CalendarYear,MONTH(NovSun1+35)=11),NovSun1+35,""))</f>
        <v/>
      </c>
      <c r="K54" s="17">
        <f>IF(DAY(DecSun1)=1,IF(AND(YEAR(DecSun1+22)=CalendarYear,MONTH(DecSun1+22)=12),DecSun1+22,""),IF(AND(YEAR(DecSun1+29)=CalendarYear,MONTH(DecSun1+29)=12),DecSun1+29,""))</f>
        <v>45284</v>
      </c>
      <c r="L54" s="17">
        <f>IF(DAY(DecSun1)=1,IF(AND(YEAR(DecSun1+23)=CalendarYear,MONTH(DecSun1+23)=12),DecSun1+23,""),IF(AND(YEAR(DecSun1+30)=CalendarYear,MONTH(DecSun1+30)=12),DecSun1+30,""))</f>
        <v>45285</v>
      </c>
      <c r="M54" s="17">
        <f>IF(DAY(DecSun1)=1,IF(AND(YEAR(DecSun1+24)=CalendarYear,MONTH(DecSun1+24)=12),DecSun1+24,""),IF(AND(YEAR(DecSun1+31)=CalendarYear,MONTH(DecSun1+31)=12),DecSun1+31,""))</f>
        <v>45286</v>
      </c>
      <c r="N54" s="2">
        <f>IF(DAY(DecSun1)=1,IF(AND(YEAR(DecSun1+25)=CalendarYear,MONTH(DecSun1+25)=12),DecSun1+25,""),IF(AND(YEAR(DecSun1+32)=CalendarYear,MONTH(DecSun1+32)=12),DecSun1+32,""))</f>
        <v>45287</v>
      </c>
      <c r="O54" s="2">
        <f>IF(DAY(DecSun1)=1,IF(AND(YEAR(DecSun1+26)=CalendarYear,MONTH(DecSun1+26)=12),DecSun1+26,""),IF(AND(YEAR(DecSun1+33)=CalendarYear,MONTH(DecSun1+33)=12),DecSun1+33,""))</f>
        <v>45288</v>
      </c>
      <c r="P54" s="2">
        <f>IF(DAY(DecSun1)=1,IF(AND(YEAR(DecSun1+27)=CalendarYear,MONTH(DecSun1+27)=12),DecSun1+27,""),IF(AND(YEAR(DecSun1+34)=CalendarYear,MONTH(DecSun1+34)=12),DecSun1+34,""))</f>
        <v>45289</v>
      </c>
      <c r="Q54" s="2">
        <v>30</v>
      </c>
      <c r="S54" s="60"/>
      <c r="U54" s="94"/>
    </row>
    <row r="55" spans="1:21" ht="15.75" customHeight="1" x14ac:dyDescent="0.2">
      <c r="B55" s="26"/>
      <c r="C55" s="27" t="str">
        <f>IF(DAY(NovSun1)=1,IF(AND(YEAR(NovSun1+29)=CalendarYear,MONTH(NovSun1+29)=11),NovSun1+29,""),IF(AND(YEAR(NovSun1+36)=CalendarYear,MONTH(NovSun1+36)=11),NovSun1+36,""))</f>
        <v/>
      </c>
      <c r="D55" s="27" t="str">
        <f>IF(DAY(NovSun1)=1,IF(AND(YEAR(NovSun1+30)=CalendarYear,MONTH(NovSun1+30)=11),NovSun1+30,""),IF(AND(YEAR(NovSun1+37)=CalendarYear,MONTH(NovSun1+37)=11),NovSun1+37,""))</f>
        <v/>
      </c>
      <c r="E55" s="27" t="str">
        <f>IF(DAY(NovSun1)=1,IF(AND(YEAR(NovSun1+31)=CalendarYear,MONTH(NovSun1+31)=11),NovSun1+31,""),IF(AND(YEAR(NovSun1+38)=CalendarYear,MONTH(NovSun1+38)=11),NovSun1+38,""))</f>
        <v/>
      </c>
      <c r="F55" s="27" t="str">
        <f>IF(DAY(NovSun1)=1,IF(AND(YEAR(NovSun1+32)=CalendarYear,MONTH(NovSun1+32)=11),NovSun1+32,""),IF(AND(YEAR(NovSun1+39)=CalendarYear,MONTH(NovSun1+39)=11),NovSun1+39,""))</f>
        <v/>
      </c>
      <c r="G55" s="27" t="str">
        <f>IF(DAY(NovSun1)=1,IF(AND(YEAR(NovSun1+33)=CalendarYear,MONTH(NovSun1+33)=11),NovSun1+33,""),IF(AND(YEAR(NovSun1+40)=CalendarYear,MONTH(NovSun1+40)=11),NovSun1+40,""))</f>
        <v/>
      </c>
      <c r="H55" s="27" t="str">
        <f>IF(DAY(NovSun1)=1,IF(AND(YEAR(NovSun1+34)=CalendarYear,MONTH(NovSun1+34)=11),NovSun1+34,""),IF(AND(YEAR(NovSun1+41)=CalendarYear,MONTH(NovSun1+41)=11),NovSun1+41,""))</f>
        <v/>
      </c>
      <c r="I55" s="28" t="str">
        <f>IF(DAY(NovSun1)=1,IF(AND(YEAR(NovSun1+35)=CalendarYear,MONTH(NovSun1+35)=11),NovSun1+35,""),IF(AND(YEAR(NovSun1+42)=CalendarYear,MONTH(NovSun1+42)=11),NovSun1+42,""))</f>
        <v/>
      </c>
      <c r="J55" s="40"/>
      <c r="K55" s="35">
        <f>IF(DAY(DecSun1)=1,IF(AND(YEAR(DecSun1+29)=CalendarYear,MONTH(DecSun1+29)=12),DecSun1+29,""),IF(AND(YEAR(DecSun1+36)=CalendarYear,MONTH(DecSun1+36)=12),DecSun1+36,""))</f>
        <v>45291</v>
      </c>
      <c r="L55" s="27" t="str">
        <f>IF(DAY(DecSun1)=1,IF(AND(YEAR(DecSun1+30)=CalendarYear,MONTH(DecSun1+30)=12),DecSun1+30,""),IF(AND(YEAR(DecSun1+37)=CalendarYear,MONTH(DecSun1+37)=12),DecSun1+37,""))</f>
        <v/>
      </c>
      <c r="M55" s="27" t="str">
        <f>IF(DAY(DecSun1)=1,IF(AND(YEAR(DecSun1+31)=CalendarYear,MONTH(DecSun1+31)=12),DecSun1+31,""),IF(AND(YEAR(DecSun1+38)=CalendarYear,MONTH(DecSun1+38)=12),DecSun1+38,""))</f>
        <v/>
      </c>
      <c r="N55" s="27" t="str">
        <f>IF(DAY(DecSun1)=1,IF(AND(YEAR(DecSun1+32)=CalendarYear,MONTH(DecSun1+32)=12),DecSun1+32,""),IF(AND(YEAR(DecSun1+39)=CalendarYear,MONTH(DecSun1+39)=12),DecSun1+39,""))</f>
        <v/>
      </c>
      <c r="O55" s="27" t="str">
        <f>IF(DAY(DecSun1)=1,IF(AND(YEAR(DecSun1+33)=CalendarYear,MONTH(DecSun1+33)=12),DecSun1+33,""),IF(AND(YEAR(DecSun1+40)=CalendarYear,MONTH(DecSun1+40)=12),DecSun1+40,""))</f>
        <v/>
      </c>
      <c r="P55" s="27" t="str">
        <f>IF(DAY(DecSun1)=1,IF(AND(YEAR(DecSun1+34)=CalendarYear,MONTH(DecSun1+34)=12),DecSun1+34,""),IF(AND(YEAR(DecSun1+41)=CalendarYear,MONTH(DecSun1+41)=12),DecSun1+41,""))</f>
        <v/>
      </c>
      <c r="Q55" s="28" t="str">
        <f>IF(DAY(DecSun1)=1,IF(AND(YEAR(DecSun1+35)=CalendarYear,MONTH(DecSun1+35)=12),DecSun1+35,""),IF(AND(YEAR(DecSun1+42)=CalendarYear,MONTH(DecSun1+42)=12),DecSun1+42,""))</f>
        <v/>
      </c>
      <c r="S55" s="60"/>
      <c r="U55" s="94"/>
    </row>
    <row r="56" spans="1:21" ht="15.75" customHeight="1" x14ac:dyDescent="0.2">
      <c r="U56" s="5"/>
    </row>
    <row r="57" spans="1:21" ht="15" customHeight="1" x14ac:dyDescent="0.2">
      <c r="U57" s="5"/>
    </row>
    <row r="58" spans="1:21" ht="15" customHeight="1" x14ac:dyDescent="0.2"/>
    <row r="59" spans="1:21" ht="15" customHeight="1" x14ac:dyDescent="0.2"/>
    <row r="60" spans="1:21" ht="15" customHeight="1" x14ac:dyDescent="0.2"/>
    <row r="61" spans="1:21" ht="15" customHeight="1" x14ac:dyDescent="0.2"/>
    <row r="62" spans="1:21" ht="15" customHeight="1" x14ac:dyDescent="0.2"/>
    <row r="63" spans="1:21" ht="15" customHeight="1" x14ac:dyDescent="0.2"/>
    <row r="64" spans="1:21" ht="15" customHeight="1" x14ac:dyDescent="0.2"/>
    <row r="65" ht="15" customHeight="1" x14ac:dyDescent="0.2"/>
    <row r="66" ht="15" customHeight="1" x14ac:dyDescent="0.2"/>
    <row r="67" ht="15" customHeight="1" x14ac:dyDescent="0.2"/>
    <row r="68" ht="15" customHeight="1" x14ac:dyDescent="0.2"/>
    <row r="69" ht="15" customHeight="1" x14ac:dyDescent="0.2"/>
  </sheetData>
  <mergeCells count="16">
    <mergeCell ref="C1:F1"/>
    <mergeCell ref="B2:J2"/>
    <mergeCell ref="C3:I3"/>
    <mergeCell ref="K3:Q3"/>
    <mergeCell ref="U51:U55"/>
    <mergeCell ref="C39:I39"/>
    <mergeCell ref="K39:Q39"/>
    <mergeCell ref="C48:I48"/>
    <mergeCell ref="K48:Q48"/>
    <mergeCell ref="G1:Q1"/>
    <mergeCell ref="C12:I12"/>
    <mergeCell ref="K12:Q12"/>
    <mergeCell ref="C21:I21"/>
    <mergeCell ref="K21:Q21"/>
    <mergeCell ref="C30:I30"/>
    <mergeCell ref="K30:Q30"/>
  </mergeCells>
  <phoneticPr fontId="3" type="noConversion"/>
  <dataValidations disablePrompts="1" count="1">
    <dataValidation allowBlank="1" showInputMessage="1" showErrorMessage="1" errorTitle="Invalid Year" error="Enter a year from 1900 to 9999, or use the scroll bar to find a year." sqref="C1" xr:uid="{00000000-0002-0000-0000-000000000000}"/>
  </dataValidations>
  <printOptions horizontalCentered="1" verticalCentered="1"/>
  <pageMargins left="0.5" right="0.5" top="0.5" bottom="0.5" header="0.3" footer="0.3"/>
  <pageSetup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Spinner">
              <controlPr defaultSize="0" print="0" autoPict="0" altText="Use the spinner button to change calendar year or enter year in cell C1">
                <anchor moveWithCells="1">
                  <from>
                    <xdr:col>1</xdr:col>
                    <xdr:colOff>114300</xdr:colOff>
                    <xdr:row>0</xdr:row>
                    <xdr:rowOff>38100</xdr:rowOff>
                  </from>
                  <to>
                    <xdr:col>1</xdr:col>
                    <xdr:colOff>266700</xdr:colOff>
                    <xdr:row>0</xdr:row>
                    <xdr:rowOff>342900</xdr:rowOff>
                  </to>
                </anchor>
              </controlPr>
            </control>
          </mc:Choice>
        </mc:AlternateContent>
      </controls>
    </mc:Choice>
  </mc:AlternateContent>
  <tableParts count="12">
    <tablePart r:id="rId5"/>
    <tablePart r:id="rId6"/>
    <tablePart r:id="rId7"/>
    <tablePart r:id="rId8"/>
    <tablePart r:id="rId9"/>
    <tablePart r:id="rId10"/>
    <tablePart r:id="rId11"/>
    <tablePart r:id="rId12"/>
    <tablePart r:id="rId13"/>
    <tablePart r:id="rId14"/>
    <tablePart r:id="rId15"/>
    <tablePart r:id="rId16"/>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8A721-B714-4FB9-9C2A-1F866C279D47}">
  <dimension ref="A1:AM69"/>
  <sheetViews>
    <sheetView workbookViewId="0">
      <selection activeCell="V20" sqref="V20"/>
    </sheetView>
  </sheetViews>
  <sheetFormatPr defaultColWidth="9.5" defaultRowHeight="11.25" x14ac:dyDescent="0.2"/>
  <cols>
    <col min="1" max="1" width="2.5" style="16" customWidth="1"/>
    <col min="2" max="2" width="5.1640625" customWidth="1"/>
    <col min="3" max="3" width="6.83203125" customWidth="1"/>
    <col min="4" max="4" width="7.6640625" customWidth="1"/>
    <col min="5" max="5" width="6.5" customWidth="1"/>
    <col min="6" max="6" width="7.33203125" customWidth="1"/>
    <col min="7" max="8" width="6" customWidth="1"/>
    <col min="9" max="9" width="6.5" customWidth="1"/>
    <col min="10" max="11" width="5" customWidth="1"/>
    <col min="12" max="12" width="5.33203125" customWidth="1"/>
    <col min="13" max="13" width="5" customWidth="1"/>
    <col min="14" max="14" width="5.33203125" customWidth="1"/>
    <col min="15" max="15" width="5.5" customWidth="1"/>
    <col min="16" max="17" width="4.83203125" customWidth="1"/>
    <col min="18" max="18" width="2.1640625" customWidth="1"/>
    <col min="19" max="19" width="1.1640625" customWidth="1"/>
    <col min="20" max="20" width="5.1640625" customWidth="1"/>
    <col min="21" max="21" width="36" customWidth="1"/>
    <col min="22" max="22" width="49.1640625" customWidth="1"/>
    <col min="23" max="41" width="9.33203125" customWidth="1"/>
  </cols>
  <sheetData>
    <row r="1" spans="1:39" ht="30" customHeight="1" x14ac:dyDescent="0.2">
      <c r="A1" s="14" t="s">
        <v>1</v>
      </c>
      <c r="B1" s="10"/>
      <c r="C1" s="97">
        <v>2021</v>
      </c>
      <c r="D1" s="97"/>
      <c r="E1" s="97"/>
      <c r="F1" s="97"/>
      <c r="G1" s="98" t="s">
        <v>43</v>
      </c>
      <c r="H1" s="99"/>
      <c r="I1" s="99"/>
      <c r="J1" s="99"/>
      <c r="K1" s="99"/>
      <c r="L1" s="99"/>
      <c r="M1" s="99"/>
      <c r="N1" s="99"/>
      <c r="O1" s="99"/>
      <c r="P1" s="99"/>
      <c r="Q1" s="99"/>
      <c r="R1" s="11"/>
      <c r="S1" s="10"/>
      <c r="T1" s="10"/>
      <c r="U1" s="47" t="s">
        <v>56</v>
      </c>
    </row>
    <row r="2" spans="1:39" ht="15.75" customHeight="1" x14ac:dyDescent="0.2">
      <c r="A2" s="15" t="s">
        <v>2</v>
      </c>
      <c r="B2" s="89"/>
      <c r="C2" s="89"/>
      <c r="D2" s="89"/>
      <c r="E2" s="89"/>
      <c r="F2" s="89"/>
      <c r="G2" s="89"/>
      <c r="H2" s="89"/>
      <c r="I2" s="89"/>
      <c r="J2" s="89"/>
      <c r="S2" s="3"/>
    </row>
    <row r="3" spans="1:39" ht="15.75" customHeight="1" x14ac:dyDescent="0.3">
      <c r="A3" s="16" t="s">
        <v>3</v>
      </c>
      <c r="B3" s="22"/>
      <c r="C3" s="90" t="s">
        <v>19</v>
      </c>
      <c r="D3" s="90"/>
      <c r="E3" s="90"/>
      <c r="F3" s="90"/>
      <c r="G3" s="90"/>
      <c r="H3" s="90"/>
      <c r="I3" s="91"/>
      <c r="J3" s="29"/>
      <c r="K3" s="92" t="s">
        <v>20</v>
      </c>
      <c r="L3" s="92"/>
      <c r="M3" s="92"/>
      <c r="N3" s="92"/>
      <c r="O3" s="92"/>
      <c r="P3" s="92"/>
      <c r="Q3" s="93"/>
      <c r="S3" s="3"/>
      <c r="U3" s="44" t="s">
        <v>31</v>
      </c>
    </row>
    <row r="4" spans="1:39" ht="15.75" customHeight="1" x14ac:dyDescent="0.25">
      <c r="A4" s="15" t="s">
        <v>11</v>
      </c>
      <c r="B4" s="23"/>
      <c r="C4" s="18" t="s">
        <v>0</v>
      </c>
      <c r="D4" s="13" t="s">
        <v>44</v>
      </c>
      <c r="E4" s="13" t="s">
        <v>45</v>
      </c>
      <c r="F4" s="13" t="s">
        <v>46</v>
      </c>
      <c r="G4" s="13" t="s">
        <v>47</v>
      </c>
      <c r="H4" s="13" t="s">
        <v>48</v>
      </c>
      <c r="I4" s="24" t="s">
        <v>49</v>
      </c>
      <c r="J4" s="30"/>
      <c r="K4" s="18" t="s">
        <v>0</v>
      </c>
      <c r="L4" s="13" t="s">
        <v>44</v>
      </c>
      <c r="M4" s="13" t="s">
        <v>45</v>
      </c>
      <c r="N4" s="13" t="s">
        <v>46</v>
      </c>
      <c r="O4" s="13" t="s">
        <v>47</v>
      </c>
      <c r="P4" s="13" t="s">
        <v>48</v>
      </c>
      <c r="Q4" s="24" t="s">
        <v>49</v>
      </c>
      <c r="S4" s="3"/>
      <c r="U4" s="45" t="s">
        <v>32</v>
      </c>
    </row>
    <row r="5" spans="1:39" ht="15.75" customHeight="1" x14ac:dyDescent="0.25">
      <c r="A5" s="15"/>
      <c r="B5" s="23"/>
      <c r="C5" s="2">
        <f>IF(DAY(JanSun1)=1,"",IF(AND(YEAR(JanSun1+1)=CalendarYear,MONTH(JanSun1+1)=1),JanSun1+1,""))</f>
        <v>44927</v>
      </c>
      <c r="D5" s="2">
        <f>IF(DAY(JanSun1)=1,"",IF(AND(YEAR(JanSun1+2)=CalendarYear,MONTH(JanSun1+2)=1),JanSun1+2,""))</f>
        <v>44928</v>
      </c>
      <c r="E5" s="2">
        <f>IF(DAY(JanSun1)=1,"",IF(AND(YEAR(JanSun1+3)=CalendarYear,MONTH(JanSun1+3)=1),JanSun1+3,""))</f>
        <v>44929</v>
      </c>
      <c r="F5" s="17">
        <f>IF(DAY(JanSun1)=1,"",IF(AND(YEAR(JanSun1+4)=CalendarYear,MONTH(JanSun1+4)=1),JanSun1+4,""))</f>
        <v>44930</v>
      </c>
      <c r="G5" s="2">
        <f>IF(DAY(JanSun1)=1,"",IF(AND(YEAR(JanSun1+5)=CalendarYear,MONTH(JanSun1+5)=1),JanSun1+5,""))</f>
        <v>44931</v>
      </c>
      <c r="H5" s="17">
        <f>IF(DAY(JanSun1)=1,"",IF(AND(YEAR(JanSun1+6)=CalendarYear,MONTH(JanSun1+6)=1),JanSun1+6,""))</f>
        <v>44932</v>
      </c>
      <c r="I5" s="25">
        <f>IF(DAY(JanSun1)=1,IF(AND(YEAR(JanSun1)=CalendarYear,MONTH(JanSun1)=1),JanSun1,""),IF(AND(YEAR(JanSun1+7)=CalendarYear,MONTH(JanSun1+7)=1),JanSun1+7,""))</f>
        <v>44933</v>
      </c>
      <c r="J5" s="31"/>
      <c r="K5" s="17" t="str">
        <f>IF(DAY(FebSun1)=1,"",IF(AND(YEAR(FebSun1+1)=CalendarYear,MONTH(FebSun1+1)=2),FebSun1+1,""))</f>
        <v/>
      </c>
      <c r="L5" s="20" t="str">
        <f>IF(DAY(FebSun1)=1,"",IF(AND(YEAR(FebSun1+2)=CalendarYear,MONTH(FebSun1+2)=2),FebSun1+2,""))</f>
        <v/>
      </c>
      <c r="M5" s="20" t="str">
        <f>IF(DAY(FebSun1)=1,"",IF(AND(YEAR(FebSun1+3)=CalendarYear,MONTH(FebSun1+3)=2),FebSun1+3,""))</f>
        <v/>
      </c>
      <c r="N5" s="20">
        <f>IF(DAY(FebSun1)=1,"",IF(AND(YEAR(FebSun1+4)=CalendarYear,MONTH(FebSun1+4)=2),FebSun1+4,""))</f>
        <v>44958</v>
      </c>
      <c r="O5" s="20">
        <f>IF(DAY(FebSun1)=1,"",IF(AND(YEAR(FebSun1+5)=CalendarYear,MONTH(FebSun1+5)=2),FebSun1+5,""))</f>
        <v>44959</v>
      </c>
      <c r="P5" s="20">
        <f>IF(DAY(FebSun1)=1,"",IF(AND(YEAR(FebSun1+6)=CalendarYear,MONTH(FebSun1+6)=2),FebSun1+6,""))</f>
        <v>44960</v>
      </c>
      <c r="Q5" s="25">
        <f>IF(DAY(FebSun1)=1,IF(AND(YEAR(FebSun1)=CalendarYear,MONTH(FebSun1)=2),FebSun1,""),IF(AND(YEAR(FebSun1+7)=CalendarYear,MONTH(FebSun1+7)=2),FebSun1+7,""))</f>
        <v>44961</v>
      </c>
      <c r="S5" s="3"/>
      <c r="U5" s="45" t="s">
        <v>34</v>
      </c>
    </row>
    <row r="6" spans="1:39" ht="15.75" customHeight="1" x14ac:dyDescent="0.25">
      <c r="A6" s="15"/>
      <c r="B6" s="23"/>
      <c r="C6" s="17">
        <f>IF(DAY(JanSun1)=1,IF(AND(YEAR(JanSun1+1)=CalendarYear,MONTH(JanSun1+1)=1),JanSun1+1,""),IF(AND(YEAR(JanSun1+8)=CalendarYear,MONTH(JanSun1+8)=1),JanSun1+8,""))</f>
        <v>44934</v>
      </c>
      <c r="D6" s="20">
        <f>IF(DAY(JanSun1)=1,IF(AND(YEAR(JanSun1+2)=CalendarYear,MONTH(JanSun1+2)=1),JanSun1+2,""),IF(AND(YEAR(JanSun1+9)=CalendarYear,MONTH(JanSun1+9)=1),JanSun1+9,""))</f>
        <v>44935</v>
      </c>
      <c r="E6" s="20">
        <f>IF(DAY(JanSun1)=1,IF(AND(YEAR(JanSun1+3)=CalendarYear,MONTH(JanSun1+3)=1),JanSun1+3,""),IF(AND(YEAR(JanSun1+10)=CalendarYear,MONTH(JanSun1+10)=1),JanSun1+10,""))</f>
        <v>44936</v>
      </c>
      <c r="F6" s="20">
        <f>IF(DAY(JanSun1)=1,IF(AND(YEAR(JanSun1+4)=CalendarYear,MONTH(JanSun1+4)=1),JanSun1+4,""),IF(AND(YEAR(JanSun1+11)=CalendarYear,MONTH(JanSun1+11)=1),JanSun1+11,""))</f>
        <v>44937</v>
      </c>
      <c r="G6" s="20">
        <f>IF(DAY(JanSun1)=1,IF(AND(YEAR(JanSun1+5)=CalendarYear,MONTH(JanSun1+5)=1),JanSun1+5,""),IF(AND(YEAR(JanSun1+12)=CalendarYear,MONTH(JanSun1+12)=1),JanSun1+12,""))</f>
        <v>44938</v>
      </c>
      <c r="H6" s="20">
        <f>IF(DAY(JanSun1)=1,IF(AND(YEAR(JanSun1+6)=CalendarYear,MONTH(JanSun1+6)=1),JanSun1+6,""),IF(AND(YEAR(JanSun1+13)=CalendarYear,MONTH(JanSun1+13)=1),JanSun1+13,""))</f>
        <v>44939</v>
      </c>
      <c r="I6" s="25">
        <f>IF(DAY(JanSun1)=1,IF(AND(YEAR(JanSun1+7)=CalendarYear,MONTH(JanSun1+7)=1),JanSun1+7,""),IF(AND(YEAR(JanSun1+14)=CalendarYear,MONTH(JanSun1+14)=1),JanSun1+14,""))</f>
        <v>44940</v>
      </c>
      <c r="J6" s="31"/>
      <c r="K6" s="17">
        <f>IF(DAY(FebSun1)=1,IF(AND(YEAR(FebSun1+1)=CalendarYear,MONTH(FebSun1+1)=2),FebSun1+1,""),IF(AND(YEAR(FebSun1+8)=CalendarYear,MONTH(FebSun1+8)=2),FebSun1+8,""))</f>
        <v>44962</v>
      </c>
      <c r="L6" s="19">
        <f>IF(DAY(FebSun1)=1,IF(AND(YEAR(FebSun1+2)=CalendarYear,MONTH(FebSun1+2)=2),FebSun1+2,""),IF(AND(YEAR(FebSun1+9)=CalendarYear,MONTH(FebSun1+9)=2),FebSun1+9,""))</f>
        <v>44963</v>
      </c>
      <c r="M6" s="19">
        <f>IF(DAY(FebSun1)=1,IF(AND(YEAR(FebSun1+3)=CalendarYear,MONTH(FebSun1+3)=2),FebSun1+3,""),IF(AND(YEAR(FebSun1+10)=CalendarYear,MONTH(FebSun1+10)=2),FebSun1+10,""))</f>
        <v>44964</v>
      </c>
      <c r="N6" s="19">
        <f>IF(DAY(FebSun1)=1,IF(AND(YEAR(FebSun1+4)=CalendarYear,MONTH(FebSun1+4)=2),FebSun1+4,""),IF(AND(YEAR(FebSun1+11)=CalendarYear,MONTH(FebSun1+11)=2),FebSun1+11,""))</f>
        <v>44965</v>
      </c>
      <c r="O6" s="19">
        <f>IF(DAY(FebSun1)=1,IF(AND(YEAR(FebSun1+5)=CalendarYear,MONTH(FebSun1+5)=2),FebSun1+5,""),IF(AND(YEAR(FebSun1+12)=CalendarYear,MONTH(FebSun1+12)=2),FebSun1+12,""))</f>
        <v>44966</v>
      </c>
      <c r="P6" s="19">
        <f>IF(DAY(FebSun1)=1,IF(AND(YEAR(FebSun1+6)=CalendarYear,MONTH(FebSun1+6)=2),FebSun1+6,""),IF(AND(YEAR(FebSun1+13)=CalendarYear,MONTH(FebSun1+13)=2),FebSun1+13,""))</f>
        <v>44967</v>
      </c>
      <c r="Q6" s="25">
        <f>IF(DAY(FebSun1)=1,IF(AND(YEAR(FebSun1+7)=CalendarYear,MONTH(FebSun1+7)=2),FebSun1+7,""),IF(AND(YEAR(FebSun1+14)=CalendarYear,MONTH(FebSun1+14)=2),FebSun1+14,""))</f>
        <v>44968</v>
      </c>
      <c r="S6" s="3"/>
      <c r="U6" s="46" t="s">
        <v>33</v>
      </c>
    </row>
    <row r="7" spans="1:39" ht="15.75" customHeight="1" x14ac:dyDescent="0.25">
      <c r="B7" s="23"/>
      <c r="C7" s="17">
        <f>IF(DAY(JanSun1)=1,IF(AND(YEAR(JanSun1+8)=CalendarYear,MONTH(JanSun1+8)=1),JanSun1+8,""),IF(AND(YEAR(JanSun1+15)=CalendarYear,MONTH(JanSun1+15)=1),JanSun1+15,""))</f>
        <v>44941</v>
      </c>
      <c r="D7" s="19">
        <f>IF(DAY(JanSun1)=1,IF(AND(YEAR(JanSun1+9)=CalendarYear,MONTH(JanSun1+9)=1),JanSun1+9,""),IF(AND(YEAR(JanSun1+16)=CalendarYear,MONTH(JanSun1+16)=1),JanSun1+16,""))</f>
        <v>44942</v>
      </c>
      <c r="E7" s="19">
        <f>IF(DAY(JanSun1)=1,IF(AND(YEAR(JanSun1+10)=CalendarYear,MONTH(JanSun1+10)=1),JanSun1+10,""),IF(AND(YEAR(JanSun1+17)=CalendarYear,MONTH(JanSun1+17)=1),JanSun1+17,""))</f>
        <v>44943</v>
      </c>
      <c r="F7" s="19">
        <f>IF(DAY(JanSun1)=1,IF(AND(YEAR(JanSun1+11)=CalendarYear,MONTH(JanSun1+11)=1),JanSun1+11,""),IF(AND(YEAR(JanSun1+18)=CalendarYear,MONTH(JanSun1+18)=1),JanSun1+18,""))</f>
        <v>44944</v>
      </c>
      <c r="G7" s="19">
        <f>IF(DAY(JanSun1)=1,IF(AND(YEAR(JanSun1+12)=CalendarYear,MONTH(JanSun1+12)=1),JanSun1+12,""),IF(AND(YEAR(JanSun1+19)=CalendarYear,MONTH(JanSun1+19)=1),JanSun1+19,""))</f>
        <v>44945</v>
      </c>
      <c r="H7" s="19">
        <f>IF(DAY(JanSun1)=1,IF(AND(YEAR(JanSun1+13)=CalendarYear,MONTH(JanSun1+13)=1),JanSun1+13,""),IF(AND(YEAR(JanSun1+20)=CalendarYear,MONTH(JanSun1+20)=1),JanSun1+20,""))</f>
        <v>44946</v>
      </c>
      <c r="I7" s="25">
        <f>IF(DAY(JanSun1)=1,IF(AND(YEAR(JanSun1+14)=CalendarYear,MONTH(JanSun1+14)=1),JanSun1+14,""),IF(AND(YEAR(JanSun1+21)=CalendarYear,MONTH(JanSun1+21)=1),JanSun1+21,""))</f>
        <v>44947</v>
      </c>
      <c r="J7" s="31"/>
      <c r="K7" s="17">
        <f>IF(DAY(FebSun1)=1,IF(AND(YEAR(FebSun1+8)=CalendarYear,MONTH(FebSun1+8)=2),FebSun1+8,""),IF(AND(YEAR(FebSun1+15)=CalendarYear,MONTH(FebSun1+15)=2),FebSun1+15,""))</f>
        <v>44969</v>
      </c>
      <c r="L7" s="20">
        <f>IF(DAY(FebSun1)=1,IF(AND(YEAR(FebSun1+9)=CalendarYear,MONTH(FebSun1+9)=2),FebSun1+9,""),IF(AND(YEAR(FebSun1+16)=CalendarYear,MONTH(FebSun1+16)=2),FebSun1+16,""))</f>
        <v>44970</v>
      </c>
      <c r="M7" s="20">
        <f>IF(DAY(FebSun1)=1,IF(AND(YEAR(FebSun1+10)=CalendarYear,MONTH(FebSun1+10)=2),FebSun1+10,""),IF(AND(YEAR(FebSun1+17)=CalendarYear,MONTH(FebSun1+17)=2),FebSun1+17,""))</f>
        <v>44971</v>
      </c>
      <c r="N7" s="20">
        <f>IF(DAY(FebSun1)=1,IF(AND(YEAR(FebSun1+11)=CalendarYear,MONTH(FebSun1+11)=2),FebSun1+11,""),IF(AND(YEAR(FebSun1+18)=CalendarYear,MONTH(FebSun1+18)=2),FebSun1+18,""))</f>
        <v>44972</v>
      </c>
      <c r="O7" s="20">
        <f>IF(DAY(FebSun1)=1,IF(AND(YEAR(FebSun1+12)=CalendarYear,MONTH(FebSun1+12)=2),FebSun1+12,""),IF(AND(YEAR(FebSun1+19)=CalendarYear,MONTH(FebSun1+19)=2),FebSun1+19,""))</f>
        <v>44973</v>
      </c>
      <c r="P7" s="20">
        <f>IF(DAY(FebSun1)=1,IF(AND(YEAR(FebSun1+13)=CalendarYear,MONTH(FebSun1+13)=2),FebSun1+13,""),IF(AND(YEAR(FebSun1+20)=CalendarYear,MONTH(FebSun1+20)=2),FebSun1+20,""))</f>
        <v>44974</v>
      </c>
      <c r="Q7" s="25">
        <f>IF(DAY(FebSun1)=1,IF(AND(YEAR(FebSun1+14)=CalendarYear,MONTH(FebSun1+14)=2),FebSun1+14,""),IF(AND(YEAR(FebSun1+21)=CalendarYear,MONTH(FebSun1+21)=2),FebSun1+21,""))</f>
        <v>44975</v>
      </c>
      <c r="S7" s="3"/>
      <c r="U7" s="46" t="s">
        <v>35</v>
      </c>
    </row>
    <row r="8" spans="1:39" ht="15.75" customHeight="1" x14ac:dyDescent="0.25">
      <c r="B8" s="23"/>
      <c r="C8" s="17">
        <f>IF(DAY(JanSun1)=1,IF(AND(YEAR(JanSun1+15)=CalendarYear,MONTH(JanSun1+15)=1),JanSun1+15,""),IF(AND(YEAR(JanSun1+22)=CalendarYear,MONTH(JanSun1+22)=1),JanSun1+22,""))</f>
        <v>44948</v>
      </c>
      <c r="D8" s="20">
        <f>IF(DAY(JanSun1)=1,IF(AND(YEAR(JanSun1+16)=CalendarYear,MONTH(JanSun1+16)=1),JanSun1+16,""),IF(AND(YEAR(JanSun1+23)=CalendarYear,MONTH(JanSun1+23)=1),JanSun1+23,""))</f>
        <v>44949</v>
      </c>
      <c r="E8" s="20">
        <f>IF(DAY(JanSun1)=1,IF(AND(YEAR(JanSun1+17)=CalendarYear,MONTH(JanSun1+17)=1),JanSun1+17,""),IF(AND(YEAR(JanSun1+24)=CalendarYear,MONTH(JanSun1+24)=1),JanSun1+24,""))</f>
        <v>44950</v>
      </c>
      <c r="F8" s="20">
        <f>IF(DAY(JanSun1)=1,IF(AND(YEAR(JanSun1+18)=CalendarYear,MONTH(JanSun1+18)=1),JanSun1+18,""),IF(AND(YEAR(JanSun1+25)=CalendarYear,MONTH(JanSun1+25)=1),JanSun1+25,""))</f>
        <v>44951</v>
      </c>
      <c r="G8" s="20">
        <f>IF(DAY(JanSun1)=1,IF(AND(YEAR(JanSun1+19)=CalendarYear,MONTH(JanSun1+19)=1),JanSun1+19,""),IF(AND(YEAR(JanSun1+26)=CalendarYear,MONTH(JanSun1+26)=1),JanSun1+26,""))</f>
        <v>44952</v>
      </c>
      <c r="H8" s="20">
        <f>IF(DAY(JanSun1)=1,IF(AND(YEAR(JanSun1+20)=CalendarYear,MONTH(JanSun1+20)=1),JanSun1+20,""),IF(AND(YEAR(JanSun1+27)=CalendarYear,MONTH(JanSun1+27)=1),JanSun1+27,""))</f>
        <v>44953</v>
      </c>
      <c r="I8" s="25">
        <f>IF(DAY(JanSun1)=1,IF(AND(YEAR(JanSun1+21)=CalendarYear,MONTH(JanSun1+21)=1),JanSun1+21,""),IF(AND(YEAR(JanSun1+28)=CalendarYear,MONTH(JanSun1+28)=1),JanSun1+28,""))</f>
        <v>44954</v>
      </c>
      <c r="J8" s="31"/>
      <c r="K8" s="17">
        <f>IF(DAY(FebSun1)=1,IF(AND(YEAR(FebSun1+15)=CalendarYear,MONTH(FebSun1+15)=2),FebSun1+15,""),IF(AND(YEAR(FebSun1+22)=CalendarYear,MONTH(FebSun1+22)=2),FebSun1+22,""))</f>
        <v>44976</v>
      </c>
      <c r="L8" s="19">
        <f>IF(DAY(FebSun1)=1,IF(AND(YEAR(FebSun1+16)=CalendarYear,MONTH(FebSun1+16)=2),FebSun1+16,""),IF(AND(YEAR(FebSun1+23)=CalendarYear,MONTH(FebSun1+23)=2),FebSun1+23,""))</f>
        <v>44977</v>
      </c>
      <c r="M8" s="19">
        <f>IF(DAY(FebSun1)=1,IF(AND(YEAR(FebSun1+17)=CalendarYear,MONTH(FebSun1+17)=2),FebSun1+17,""),IF(AND(YEAR(FebSun1+24)=CalendarYear,MONTH(FebSun1+24)=2),FebSun1+24,""))</f>
        <v>44978</v>
      </c>
      <c r="N8" s="19">
        <f>IF(DAY(FebSun1)=1,IF(AND(YEAR(FebSun1+18)=CalendarYear,MONTH(FebSun1+18)=2),FebSun1+18,""),IF(AND(YEAR(FebSun1+25)=CalendarYear,MONTH(FebSun1+25)=2),FebSun1+25,""))</f>
        <v>44979</v>
      </c>
      <c r="O8" s="19">
        <f>IF(DAY(FebSun1)=1,IF(AND(YEAR(FebSun1+19)=CalendarYear,MONTH(FebSun1+19)=2),FebSun1+19,""),IF(AND(YEAR(FebSun1+26)=CalendarYear,MONTH(FebSun1+26)=2),FebSun1+26,""))</f>
        <v>44980</v>
      </c>
      <c r="P8" s="19">
        <f>IF(DAY(FebSun1)=1,IF(AND(YEAR(FebSun1+20)=CalendarYear,MONTH(FebSun1+20)=2),FebSun1+20,""),IF(AND(YEAR(FebSun1+27)=CalendarYear,MONTH(FebSun1+27)=2),FebSun1+27,""))</f>
        <v>44981</v>
      </c>
      <c r="Q8" s="25">
        <f>IF(DAY(FebSun1)=1,IF(AND(YEAR(FebSun1+21)=CalendarYear,MONTH(FebSun1+21)=2),FebSun1+21,""),IF(AND(YEAR(FebSun1+28)=CalendarYear,MONTH(FebSun1+28)=2),FebSun1+28,""))</f>
        <v>44982</v>
      </c>
      <c r="S8" s="3"/>
      <c r="U8" s="46" t="s">
        <v>36</v>
      </c>
    </row>
    <row r="9" spans="1:39" ht="15.75" customHeight="1" x14ac:dyDescent="0.25">
      <c r="B9" s="23"/>
      <c r="C9" s="17">
        <f>IF(DAY(JanSun1)=1,IF(AND(YEAR(JanSun1+22)=CalendarYear,MONTH(JanSun1+22)=1),JanSun1+22,""),IF(AND(YEAR(JanSun1+29)=CalendarYear,MONTH(JanSun1+29)=1),JanSun1+29,""))</f>
        <v>44955</v>
      </c>
      <c r="D9" s="19">
        <f>IF(DAY(JanSun1)=1,IF(AND(YEAR(JanSun1+23)=CalendarYear,MONTH(JanSun1+23)=1),JanSun1+23,""),IF(AND(YEAR(JanSun1+30)=CalendarYear,MONTH(JanSun1+30)=1),JanSun1+30,""))</f>
        <v>44956</v>
      </c>
      <c r="E9" s="19">
        <f>IF(DAY(JanSun1)=1,IF(AND(YEAR(JanSun1+24)=CalendarYear,MONTH(JanSun1+24)=1),JanSun1+24,""),IF(AND(YEAR(JanSun1+31)=CalendarYear,MONTH(JanSun1+31)=1),JanSun1+31,""))</f>
        <v>44957</v>
      </c>
      <c r="F9" s="19" t="str">
        <f>IF(DAY(JanSun1)=1,IF(AND(YEAR(JanSun1+25)=CalendarYear,MONTH(JanSun1+25)=1),JanSun1+25,""),IF(AND(YEAR(JanSun1+32)=CalendarYear,MONTH(JanSun1+32)=1),JanSun1+32,""))</f>
        <v/>
      </c>
      <c r="G9" s="19" t="str">
        <f>IF(DAY(JanSun1)=1,IF(AND(YEAR(JanSun1+26)=CalendarYear,MONTH(JanSun1+26)=1),JanSun1+26,""),IF(AND(YEAR(JanSun1+33)=CalendarYear,MONTH(JanSun1+33)=1),JanSun1+33,""))</f>
        <v/>
      </c>
      <c r="H9" s="19" t="str">
        <f>IF(DAY(JanSun1)=1,IF(AND(YEAR(JanSun1+27)=CalendarYear,MONTH(JanSun1+27)=1),JanSun1+27,""),IF(AND(YEAR(JanSun1+34)=CalendarYear,MONTH(JanSun1+34)=1),JanSun1+34,""))</f>
        <v/>
      </c>
      <c r="I9" s="25" t="str">
        <f>IF(DAY(JanSun1)=1,IF(AND(YEAR(JanSun1+28)=CalendarYear,MONTH(JanSun1+28)=1),JanSun1+28,""),IF(AND(YEAR(JanSun1+35)=CalendarYear,MONTH(JanSun1+35)=1),JanSun1+35,""))</f>
        <v/>
      </c>
      <c r="J9" s="31"/>
      <c r="K9" s="17">
        <f>IF(DAY(FebSun1)=1,IF(AND(YEAR(FebSun1+22)=CalendarYear,MONTH(FebSun1+22)=2),FebSun1+22,""),IF(AND(YEAR(FebSun1+29)=CalendarYear,MONTH(FebSun1+29)=2),FebSun1+29,""))</f>
        <v>44983</v>
      </c>
      <c r="L9" s="2">
        <f>IF(DAY(FebSun1)=1,IF(AND(YEAR(FebSun1+23)=CalendarYear,MONTH(FebSun1+23)=2),FebSun1+23,""),IF(AND(YEAR(FebSun1+30)=CalendarYear,MONTH(FebSun1+30)=2),FebSun1+30,""))</f>
        <v>44984</v>
      </c>
      <c r="M9" s="2">
        <f>IF(DAY(FebSun1)=1,IF(AND(YEAR(FebSun1+24)=CalendarYear,MONTH(FebSun1+24)=2),FebSun1+24,""),IF(AND(YEAR(FebSun1+31)=CalendarYear,MONTH(FebSun1+31)=2),FebSun1+31,""))</f>
        <v>44985</v>
      </c>
      <c r="N9" s="2" t="str">
        <f>IF(DAY(FebSun1)=1,IF(AND(YEAR(FebSun1+25)=CalendarYear,MONTH(FebSun1+25)=2),FebSun1+25,""),IF(AND(YEAR(FebSun1+32)=CalendarYear,MONTH(FebSun1+32)=2),FebSun1+32,""))</f>
        <v/>
      </c>
      <c r="O9" s="2" t="str">
        <f>IF(DAY(FebSun1)=1,IF(AND(YEAR(FebSun1+26)=CalendarYear,MONTH(FebSun1+26)=2),FebSun1+26,""),IF(AND(YEAR(FebSun1+33)=CalendarYear,MONTH(FebSun1+33)=2),FebSun1+33,""))</f>
        <v/>
      </c>
      <c r="P9" s="2" t="str">
        <f>IF(DAY(FebSun1)=1,IF(AND(YEAR(FebSun1+27)=CalendarYear,MONTH(FebSun1+27)=2),FebSun1+27,""),IF(AND(YEAR(FebSun1+34)=CalendarYear,MONTH(FebSun1+34)=2),FebSun1+34,""))</f>
        <v/>
      </c>
      <c r="Q9" s="25" t="str">
        <f>IF(DAY(FebSun1)=1,IF(AND(YEAR(FebSun1+28)=CalendarYear,MONTH(FebSun1+28)=2),FebSun1+28,""),IF(AND(YEAR(FebSun1+35)=CalendarYear,MONTH(FebSun1+35)=2),FebSun1+35,""))</f>
        <v/>
      </c>
      <c r="S9" s="3"/>
      <c r="U9" s="46" t="s">
        <v>37</v>
      </c>
    </row>
    <row r="10" spans="1:39" ht="15.75" customHeight="1" x14ac:dyDescent="0.25">
      <c r="B10" s="26"/>
      <c r="C10" s="27" t="str">
        <f>IF(DAY(JanSun1)=1,IF(AND(YEAR(JanSun1+29)=CalendarYear,MONTH(JanSun1+29)=1),JanSun1+29,""),IF(AND(YEAR(JanSun1+36)=CalendarYear,MONTH(JanSun1+36)=1),JanSun1+36,""))</f>
        <v/>
      </c>
      <c r="D10" s="27" t="str">
        <f>IF(DAY(JanSun1)=1,IF(AND(YEAR(JanSun1+30)=CalendarYear,MONTH(JanSun1+30)=1),JanSun1+30,""),IF(AND(YEAR(JanSun1+37)=CalendarYear,MONTH(JanSun1+37)=1),JanSun1+37,""))</f>
        <v/>
      </c>
      <c r="E10" s="27" t="str">
        <f>IF(DAY(JanSun1)=1,IF(AND(YEAR(JanSun1+31)=CalendarYear,MONTH(JanSun1+31)=1),JanSun1+31,""),IF(AND(YEAR(JanSun1+38)=CalendarYear,MONTH(JanSun1+38)=1),JanSun1+38,""))</f>
        <v/>
      </c>
      <c r="F10" s="27" t="str">
        <f>IF(DAY(JanSun1)=1,IF(AND(YEAR(JanSun1+32)=CalendarYear,MONTH(JanSun1+32)=1),JanSun1+32,""),IF(AND(YEAR(JanSun1+39)=CalendarYear,MONTH(JanSun1+39)=1),JanSun1+39,""))</f>
        <v/>
      </c>
      <c r="G10" s="27" t="str">
        <f>IF(DAY(JanSun1)=1,IF(AND(YEAR(JanSun1+33)=CalendarYear,MONTH(JanSun1+33)=1),JanSun1+33,""),IF(AND(YEAR(JanSun1+40)=CalendarYear,MONTH(JanSun1+40)=1),JanSun1+40,""))</f>
        <v/>
      </c>
      <c r="H10" s="27" t="str">
        <f>IF(DAY(JanSun1)=1,IF(AND(YEAR(JanSun1+34)=CalendarYear,MONTH(JanSun1+34)=1),JanSun1+34,""),IF(AND(YEAR(JanSun1+41)=CalendarYear,MONTH(JanSun1+41)=1),JanSun1+41,""))</f>
        <v/>
      </c>
      <c r="I10" s="28" t="str">
        <f>IF(DAY(JanSun1)=1,IF(AND(YEAR(JanSun1+35)=CalendarYear,MONTH(JanSun1+35)=1),JanSun1+35,""),IF(AND(YEAR(JanSun1+42)=CalendarYear,MONTH(JanSun1+42)=1),JanSun1+42,""))</f>
        <v/>
      </c>
      <c r="J10" s="32"/>
      <c r="K10" s="27" t="str">
        <f>IF(DAY(FebSun1)=1,IF(AND(YEAR(FebSun1+29)=CalendarYear,MONTH(FebSun1+29)=2),FebSun1+29,""),IF(AND(YEAR(FebSun1+36)=CalendarYear,MONTH(FebSun1+36)=2),FebSun1+36,""))</f>
        <v/>
      </c>
      <c r="L10" s="27" t="str">
        <f>IF(DAY(FebSun1)=1,IF(AND(YEAR(FebSun1+30)=CalendarYear,MONTH(FebSun1+30)=2),FebSun1+30,""),IF(AND(YEAR(FebSun1+37)=CalendarYear,MONTH(FebSun1+37)=2),FebSun1+37,""))</f>
        <v/>
      </c>
      <c r="M10" s="27" t="str">
        <f>IF(DAY(FebSun1)=1,IF(AND(YEAR(FebSun1+31)=CalendarYear,MONTH(FebSun1+31)=2),FebSun1+31,""),IF(AND(YEAR(FebSun1+38)=CalendarYear,MONTH(FebSun1+38)=2),FebSun1+38,""))</f>
        <v/>
      </c>
      <c r="N10" s="27" t="str">
        <f>IF(DAY(FebSun1)=1,IF(AND(YEAR(FebSun1+32)=CalendarYear,MONTH(FebSun1+32)=2),FebSun1+32,""),IF(AND(YEAR(FebSun1+39)=CalendarYear,MONTH(FebSun1+39)=2),FebSun1+39,""))</f>
        <v/>
      </c>
      <c r="O10" s="27" t="str">
        <f>IF(DAY(FebSun1)=1,IF(AND(YEAR(FebSun1+33)=CalendarYear,MONTH(FebSun1+33)=2),FebSun1+33,""),IF(AND(YEAR(FebSun1+40)=CalendarYear,MONTH(FebSun1+40)=2),FebSun1+40,""))</f>
        <v/>
      </c>
      <c r="P10" s="27" t="str">
        <f>IF(DAY(FebSun1)=1,IF(AND(YEAR(FebSun1+34)=CalendarYear,MONTH(FebSun1+34)=2),FebSun1+34,""),IF(AND(YEAR(FebSun1+41)=CalendarYear,MONTH(FebSun1+41)=2),FebSun1+41,""))</f>
        <v/>
      </c>
      <c r="Q10" s="28" t="str">
        <f>IF(DAY(FebSun1)=1,IF(AND(YEAR(FebSun1+35)=CalendarYear,MONTH(FebSun1+35)=2),FebSun1+35,""),IF(AND(YEAR(FebSun1+42)=CalendarYear,MONTH(FebSun1+42)=2),FebSun1+42,""))</f>
        <v/>
      </c>
      <c r="S10" s="3"/>
      <c r="U10" s="46" t="s">
        <v>38</v>
      </c>
    </row>
    <row r="11" spans="1:39" ht="15.75" customHeight="1" x14ac:dyDescent="0.25">
      <c r="C11" s="2"/>
      <c r="D11" s="2"/>
      <c r="E11" s="2"/>
      <c r="F11" s="2"/>
      <c r="G11" s="2"/>
      <c r="H11" s="2"/>
      <c r="I11" s="2"/>
      <c r="J11" s="2"/>
      <c r="K11" s="2"/>
      <c r="L11" s="2"/>
      <c r="M11" s="2"/>
      <c r="N11" s="2"/>
      <c r="O11" s="2"/>
      <c r="P11" s="2"/>
      <c r="Q11" s="2"/>
      <c r="S11" s="3"/>
      <c r="U11" s="46" t="s">
        <v>39</v>
      </c>
    </row>
    <row r="12" spans="1:39" ht="15.75" customHeight="1" x14ac:dyDescent="0.2">
      <c r="A12" s="15" t="s">
        <v>4</v>
      </c>
      <c r="B12" s="22"/>
      <c r="C12" s="90" t="s">
        <v>21</v>
      </c>
      <c r="D12" s="90"/>
      <c r="E12" s="90"/>
      <c r="F12" s="90"/>
      <c r="G12" s="90"/>
      <c r="H12" s="90"/>
      <c r="I12" s="91"/>
      <c r="J12" s="33"/>
      <c r="K12" s="90" t="s">
        <v>22</v>
      </c>
      <c r="L12" s="90"/>
      <c r="M12" s="90"/>
      <c r="N12" s="90"/>
      <c r="O12" s="90"/>
      <c r="P12" s="90"/>
      <c r="Q12" s="91"/>
      <c r="S12" s="4"/>
      <c r="U12" s="8"/>
      <c r="V12" s="1"/>
      <c r="W12" s="1"/>
      <c r="Y12" s="1"/>
      <c r="Z12" s="1"/>
      <c r="AA12" s="1"/>
      <c r="AB12" s="1"/>
      <c r="AC12" s="1"/>
      <c r="AD12" s="1"/>
      <c r="AE12" s="1"/>
      <c r="AG12" s="1"/>
      <c r="AH12" s="1"/>
      <c r="AI12" s="1"/>
      <c r="AJ12" s="1"/>
      <c r="AK12" s="1"/>
      <c r="AL12" s="1"/>
      <c r="AM12" s="1"/>
    </row>
    <row r="13" spans="1:39" ht="15.75" customHeight="1" x14ac:dyDescent="0.25">
      <c r="A13" s="15" t="s">
        <v>12</v>
      </c>
      <c r="B13" s="23"/>
      <c r="C13" s="18" t="s">
        <v>0</v>
      </c>
      <c r="D13" s="13" t="s">
        <v>44</v>
      </c>
      <c r="E13" s="13" t="s">
        <v>45</v>
      </c>
      <c r="F13" s="13" t="s">
        <v>46</v>
      </c>
      <c r="G13" s="13" t="s">
        <v>47</v>
      </c>
      <c r="H13" s="13" t="s">
        <v>48</v>
      </c>
      <c r="I13" s="24" t="s">
        <v>49</v>
      </c>
      <c r="J13" s="34"/>
      <c r="K13" s="18" t="s">
        <v>0</v>
      </c>
      <c r="L13" s="13" t="s">
        <v>44</v>
      </c>
      <c r="M13" s="13" t="s">
        <v>45</v>
      </c>
      <c r="N13" s="13" t="s">
        <v>46</v>
      </c>
      <c r="O13" s="13" t="s">
        <v>47</v>
      </c>
      <c r="P13" s="13" t="s">
        <v>48</v>
      </c>
      <c r="Q13" s="24" t="s">
        <v>49</v>
      </c>
      <c r="S13" s="3"/>
      <c r="U13" s="9"/>
    </row>
    <row r="14" spans="1:39" ht="15.75" customHeight="1" x14ac:dyDescent="0.2">
      <c r="B14" s="23"/>
      <c r="C14" s="17" t="str">
        <f>IF(DAY(MarSun1)=1,"",IF(AND(YEAR(MarSun1+1)=CalendarYear,MONTH(MarSun1+1)=3),MarSun1+1,""))</f>
        <v/>
      </c>
      <c r="D14" s="20" t="str">
        <f>IF(DAY(MarSun1)=1,"",IF(AND(YEAR(MarSun1+2)=CalendarYear,MONTH(MarSun1+2)=3),MarSun1+2,""))</f>
        <v/>
      </c>
      <c r="E14" s="20" t="str">
        <f>IF(DAY(MarSun1)=1,"",IF(AND(YEAR(MarSun1+3)=CalendarYear,MONTH(MarSun1+3)=3),MarSun1+3,""))</f>
        <v/>
      </c>
      <c r="F14" s="20">
        <f>IF(DAY(MarSun1)=1,"",IF(AND(YEAR(MarSun1+4)=CalendarYear,MONTH(MarSun1+4)=3),MarSun1+4,""))</f>
        <v>44986</v>
      </c>
      <c r="G14" s="20">
        <f>IF(DAY(MarSun1)=1,"",IF(AND(YEAR(MarSun1+5)=CalendarYear,MONTH(MarSun1+5)=3),MarSun1+5,""))</f>
        <v>44987</v>
      </c>
      <c r="H14" s="20">
        <f>IF(DAY(MarSun1)=1,"",IF(AND(YEAR(MarSun1+6)=CalendarYear,MONTH(MarSun1+6)=3),MarSun1+6,""))</f>
        <v>44988</v>
      </c>
      <c r="I14" s="25">
        <f>IF(DAY(MarSun1)=1,IF(AND(YEAR(MarSun1)=CalendarYear,MONTH(MarSun1)=3),MarSun1,""),IF(AND(YEAR(MarSun1+7)=CalendarYear,MONTH(MarSun1+7)=3),MarSun1+7,""))</f>
        <v>44989</v>
      </c>
      <c r="J14" s="30"/>
      <c r="K14" s="17" t="str">
        <f>IF(DAY(AprSun1)=1,"",IF(AND(YEAR(AprSun1+1)=CalendarYear,MONTH(AprSun1+1)=4),AprSun1+1,""))</f>
        <v/>
      </c>
      <c r="L14" s="2" t="str">
        <f>IF(DAY(AprSun1)=1,"",IF(AND(YEAR(AprSun1+2)=CalendarYear,MONTH(AprSun1+2)=4),AprSun1+2,""))</f>
        <v/>
      </c>
      <c r="M14" s="2" t="str">
        <f>IF(DAY(AprSun1)=1,"",IF(AND(YEAR(AprSun1+3)=CalendarYear,MONTH(AprSun1+3)=4),AprSun1+3,""))</f>
        <v/>
      </c>
      <c r="N14" s="2" t="str">
        <f>IF(DAY(AprSun1)=1,"",IF(AND(YEAR(AprSun1+4)=CalendarYear,MONTH(AprSun1+4)=4),AprSun1+4,""))</f>
        <v/>
      </c>
      <c r="O14" s="17" t="str">
        <f>IF(DAY(AprSun1)=1,"",IF(AND(YEAR(AprSun1+5)=CalendarYear,MONTH(AprSun1+5)=4),AprSun1+5,""))</f>
        <v/>
      </c>
      <c r="P14" s="17" t="str">
        <f>IF(DAY(AprSun1)=1,"",IF(AND(YEAR(AprSun1+6)=CalendarYear,MONTH(AprSun1+6)=4),AprSun1+6,""))</f>
        <v/>
      </c>
      <c r="Q14" s="25">
        <f>IF(DAY(AprSun1)=1,IF(AND(YEAR(AprSun1)=CalendarYear,MONTH(AprSun1)=4),AprSun1,""),IF(AND(YEAR(AprSun1+7)=CalendarYear,MONTH(AprSun1+7)=4),AprSun1+7,""))</f>
        <v>45017</v>
      </c>
      <c r="S14" s="3"/>
      <c r="U14" s="7"/>
    </row>
    <row r="15" spans="1:39" ht="15.75" customHeight="1" x14ac:dyDescent="0.2">
      <c r="A15" s="15"/>
      <c r="B15" s="23"/>
      <c r="C15" s="17">
        <f>IF(DAY(MarSun1)=1,IF(AND(YEAR(MarSun1+1)=CalendarYear,MONTH(MarSun1+1)=3),MarSun1+1,""),IF(AND(YEAR(MarSun1+8)=CalendarYear,MONTH(MarSun1+8)=3),MarSun1+8,""))</f>
        <v>44990</v>
      </c>
      <c r="D15" s="19">
        <f>IF(DAY(MarSun1)=1,IF(AND(YEAR(MarSun1+2)=CalendarYear,MONTH(MarSun1+2)=3),MarSun1+2,""),IF(AND(YEAR(MarSun1+9)=CalendarYear,MONTH(MarSun1+9)=3),MarSun1+9,""))</f>
        <v>44991</v>
      </c>
      <c r="E15" s="19">
        <f>IF(DAY(MarSun1)=1,IF(AND(YEAR(MarSun1+3)=CalendarYear,MONTH(MarSun1+3)=3),MarSun1+3,""),IF(AND(YEAR(MarSun1+10)=CalendarYear,MONTH(MarSun1+10)=3),MarSun1+10,""))</f>
        <v>44992</v>
      </c>
      <c r="F15" s="19">
        <f>IF(DAY(MarSun1)=1,IF(AND(YEAR(MarSun1+4)=CalendarYear,MONTH(MarSun1+4)=3),MarSun1+4,""),IF(AND(YEAR(MarSun1+11)=CalendarYear,MONTH(MarSun1+11)=3),MarSun1+11,""))</f>
        <v>44993</v>
      </c>
      <c r="G15" s="19">
        <f>IF(DAY(MarSun1)=1,IF(AND(YEAR(MarSun1+5)=CalendarYear,MONTH(MarSun1+5)=3),MarSun1+5,""),IF(AND(YEAR(MarSun1+12)=CalendarYear,MONTH(MarSun1+12)=3),MarSun1+12,""))</f>
        <v>44994</v>
      </c>
      <c r="H15" s="19">
        <f>IF(DAY(MarSun1)=1,IF(AND(YEAR(MarSun1+6)=CalendarYear,MONTH(MarSun1+6)=3),MarSun1+6,""),IF(AND(YEAR(MarSun1+13)=CalendarYear,MONTH(MarSun1+13)=3),MarSun1+13,""))</f>
        <v>44995</v>
      </c>
      <c r="I15" s="25">
        <f>IF(DAY(MarSun1)=1,IF(AND(YEAR(MarSun1+7)=CalendarYear,MONTH(MarSun1+7)=3),MarSun1+7,""),IF(AND(YEAR(MarSun1+14)=CalendarYear,MONTH(MarSun1+14)=3),MarSun1+14,""))</f>
        <v>44996</v>
      </c>
      <c r="J15" s="31"/>
      <c r="K15" s="17">
        <f>IF(DAY(AprSun1)=1,IF(AND(YEAR(AprSun1+1)=CalendarYear,MONTH(AprSun1+1)=4),AprSun1+1,""),IF(AND(YEAR(AprSun1+8)=CalendarYear,MONTH(AprSun1+8)=4),AprSun1+8,""))</f>
        <v>45018</v>
      </c>
      <c r="L15" s="17">
        <f>IF(DAY(AprSun1)=1,IF(AND(YEAR(AprSun1+2)=CalendarYear,MONTH(AprSun1+2)=4),AprSun1+2,""),IF(AND(YEAR(AprSun1+9)=CalendarYear,MONTH(AprSun1+9)=4),AprSun1+9,""))</f>
        <v>45019</v>
      </c>
      <c r="M15" s="19">
        <f>IF(DAY(AprSun1)=1,IF(AND(YEAR(AprSun1+3)=CalendarYear,MONTH(AprSun1+3)=4),AprSun1+3,""),IF(AND(YEAR(AprSun1+10)=CalendarYear,MONTH(AprSun1+10)=4),AprSun1+10,""))</f>
        <v>45020</v>
      </c>
      <c r="N15" s="19">
        <f>IF(DAY(AprSun1)=1,IF(AND(YEAR(AprSun1+4)=CalendarYear,MONTH(AprSun1+4)=4),AprSun1+4,""),IF(AND(YEAR(AprSun1+11)=CalendarYear,MONTH(AprSun1+11)=4),AprSun1+11,""))</f>
        <v>45021</v>
      </c>
      <c r="O15" s="65">
        <f>IF(DAY(AprSun1)=1,IF(AND(YEAR(AprSun1+5)=CalendarYear,MONTH(AprSun1+5)=4),AprSun1+5,""),IF(AND(YEAR(AprSun1+12)=CalendarYear,MONTH(AprSun1+12)=4),AprSun1+12,""))</f>
        <v>45022</v>
      </c>
      <c r="P15" s="65">
        <f>IF(DAY(AprSun1)=1,IF(AND(YEAR(AprSun1+6)=CalendarYear,MONTH(AprSun1+6)=4),AprSun1+6,""),IF(AND(YEAR(AprSun1+13)=CalendarYear,MONTH(AprSun1+13)=4),AprSun1+13,""))</f>
        <v>45023</v>
      </c>
      <c r="Q15" s="25">
        <f>IF(DAY(AprSun1)=1,IF(AND(YEAR(AprSun1+7)=CalendarYear,MONTH(AprSun1+7)=4),AprSun1+7,""),IF(AND(YEAR(AprSun1+14)=CalendarYear,MONTH(AprSun1+14)=4),AprSun1+14,""))</f>
        <v>45024</v>
      </c>
      <c r="S15" s="3"/>
      <c r="U15" s="8"/>
    </row>
    <row r="16" spans="1:39" ht="15.75" customHeight="1" x14ac:dyDescent="0.2">
      <c r="B16" s="23"/>
      <c r="C16" s="17">
        <f>IF(DAY(MarSun1)=1,IF(AND(YEAR(MarSun1+8)=CalendarYear,MONTH(MarSun1+8)=3),MarSun1+8,""),IF(AND(YEAR(MarSun1+15)=CalendarYear,MONTH(MarSun1+15)=3),MarSun1+15,""))</f>
        <v>44997</v>
      </c>
      <c r="D16" s="20">
        <f>IF(DAY(MarSun1)=1,IF(AND(YEAR(MarSun1+9)=CalendarYear,MONTH(MarSun1+9)=3),MarSun1+9,""),IF(AND(YEAR(MarSun1+16)=CalendarYear,MONTH(MarSun1+16)=3),MarSun1+16,""))</f>
        <v>44998</v>
      </c>
      <c r="E16" s="20">
        <f>IF(DAY(MarSun1)=1,IF(AND(YEAR(MarSun1+10)=CalendarYear,MONTH(MarSun1+10)=3),MarSun1+10,""),IF(AND(YEAR(MarSun1+17)=CalendarYear,MONTH(MarSun1+17)=3),MarSun1+17,""))</f>
        <v>44999</v>
      </c>
      <c r="F16" s="20">
        <f>IF(DAY(MarSun1)=1,IF(AND(YEAR(MarSun1+11)=CalendarYear,MONTH(MarSun1+11)=3),MarSun1+11,""),IF(AND(YEAR(MarSun1+18)=CalendarYear,MONTH(MarSun1+18)=3),MarSun1+18,""))</f>
        <v>45000</v>
      </c>
      <c r="G16" s="20">
        <f>IF(DAY(MarSun1)=1,IF(AND(YEAR(MarSun1+12)=CalendarYear,MONTH(MarSun1+12)=3),MarSun1+12,""),IF(AND(YEAR(MarSun1+19)=CalendarYear,MONTH(MarSun1+19)=3),MarSun1+19,""))</f>
        <v>45001</v>
      </c>
      <c r="H16" s="20">
        <f>IF(DAY(MarSun1)=1,IF(AND(YEAR(MarSun1+13)=CalendarYear,MONTH(MarSun1+13)=3),MarSun1+13,""),IF(AND(YEAR(MarSun1+20)=CalendarYear,MONTH(MarSun1+20)=3),MarSun1+20,""))</f>
        <v>45002</v>
      </c>
      <c r="I16" s="25">
        <f>IF(DAY(MarSun1)=1,IF(AND(YEAR(MarSun1+14)=CalendarYear,MONTH(MarSun1+14)=3),MarSun1+14,""),IF(AND(YEAR(MarSun1+21)=CalendarYear,MONTH(MarSun1+21)=3),MarSun1+21,""))</f>
        <v>45003</v>
      </c>
      <c r="J16" s="31"/>
      <c r="K16" s="17">
        <f>IF(DAY(AprSun1)=1,IF(AND(YEAR(AprSun1+8)=CalendarYear,MONTH(AprSun1+8)=4),AprSun1+8,""),IF(AND(YEAR(AprSun1+15)=CalendarYear,MONTH(AprSun1+15)=4),AprSun1+15,""))</f>
        <v>45025</v>
      </c>
      <c r="L16" s="64">
        <f>IF(DAY(AprSun1)=1,IF(AND(YEAR(AprSun1+9)=CalendarYear,MONTH(AprSun1+9)=4),AprSun1+9,""),IF(AND(YEAR(AprSun1+16)=CalendarYear,MONTH(AprSun1+16)=4),AprSun1+16,""))</f>
        <v>45026</v>
      </c>
      <c r="M16" s="20">
        <f>IF(DAY(AprSun1)=1,IF(AND(YEAR(AprSun1+10)=CalendarYear,MONTH(AprSun1+10)=4),AprSun1+10,""),IF(AND(YEAR(AprSun1+17)=CalendarYear,MONTH(AprSun1+17)=4),AprSun1+17,""))</f>
        <v>45027</v>
      </c>
      <c r="N16" s="20">
        <f>IF(DAY(AprSun1)=1,IF(AND(YEAR(AprSun1+11)=CalendarYear,MONTH(AprSun1+11)=4),AprSun1+11,""),IF(AND(YEAR(AprSun1+18)=CalendarYear,MONTH(AprSun1+18)=4),AprSun1+18,""))</f>
        <v>45028</v>
      </c>
      <c r="O16" s="20">
        <f>IF(DAY(AprSun1)=1,IF(AND(YEAR(AprSun1+12)=CalendarYear,MONTH(AprSun1+12)=4),AprSun1+12,""),IF(AND(YEAR(AprSun1+19)=CalendarYear,MONTH(AprSun1+19)=4),AprSun1+19,""))</f>
        <v>45029</v>
      </c>
      <c r="P16" s="20">
        <f>IF(DAY(AprSun1)=1,IF(AND(YEAR(AprSun1+13)=CalendarYear,MONTH(AprSun1+13)=4),AprSun1+13,""),IF(AND(YEAR(AprSun1+20)=CalendarYear,MONTH(AprSun1+20)=4),AprSun1+20,""))</f>
        <v>45030</v>
      </c>
      <c r="Q16" s="25">
        <f>IF(DAY(AprSun1)=1,IF(AND(YEAR(AprSun1+14)=CalendarYear,MONTH(AprSun1+14)=4),AprSun1+14,""),IF(AND(YEAR(AprSun1+21)=CalendarYear,MONTH(AprSun1+21)=4),AprSun1+21,""))</f>
        <v>45031</v>
      </c>
      <c r="S16" s="3"/>
      <c r="U16" s="9"/>
    </row>
    <row r="17" spans="1:39" ht="15.75" customHeight="1" x14ac:dyDescent="0.2">
      <c r="B17" s="23"/>
      <c r="C17" s="17">
        <f>IF(DAY(MarSun1)=1,IF(AND(YEAR(MarSun1+15)=CalendarYear,MONTH(MarSun1+15)=3),MarSun1+15,""),IF(AND(YEAR(MarSun1+22)=CalendarYear,MONTH(MarSun1+22)=3),MarSun1+22,""))</f>
        <v>45004</v>
      </c>
      <c r="D17" s="19">
        <f>IF(DAY(MarSun1)=1,IF(AND(YEAR(MarSun1+16)=CalendarYear,MONTH(MarSun1+16)=3),MarSun1+16,""),IF(AND(YEAR(MarSun1+23)=CalendarYear,MONTH(MarSun1+23)=3),MarSun1+23,""))</f>
        <v>45005</v>
      </c>
      <c r="E17" s="19">
        <f>IF(DAY(MarSun1)=1,IF(AND(YEAR(MarSun1+17)=CalendarYear,MONTH(MarSun1+17)=3),MarSun1+17,""),IF(AND(YEAR(MarSun1+24)=CalendarYear,MONTH(MarSun1+24)=3),MarSun1+24,""))</f>
        <v>45006</v>
      </c>
      <c r="F17" s="19">
        <f>IF(DAY(MarSun1)=1,IF(AND(YEAR(MarSun1+18)=CalendarYear,MONTH(MarSun1+18)=3),MarSun1+18,""),IF(AND(YEAR(MarSun1+25)=CalendarYear,MONTH(MarSun1+25)=3),MarSun1+25,""))</f>
        <v>45007</v>
      </c>
      <c r="G17" s="19">
        <f>IF(DAY(MarSun1)=1,IF(AND(YEAR(MarSun1+19)=CalendarYear,MONTH(MarSun1+19)=3),MarSun1+19,""),IF(AND(YEAR(MarSun1+26)=CalendarYear,MONTH(MarSun1+26)=3),MarSun1+26,""))</f>
        <v>45008</v>
      </c>
      <c r="H17" s="19">
        <f>IF(DAY(MarSun1)=1,IF(AND(YEAR(MarSun1+20)=CalendarYear,MONTH(MarSun1+20)=3),MarSun1+20,""),IF(AND(YEAR(MarSun1+27)=CalendarYear,MONTH(MarSun1+27)=3),MarSun1+27,""))</f>
        <v>45009</v>
      </c>
      <c r="I17" s="25">
        <f>IF(DAY(MarSun1)=1,IF(AND(YEAR(MarSun1+21)=CalendarYear,MONTH(MarSun1+21)=3),MarSun1+21,""),IF(AND(YEAR(MarSun1+28)=CalendarYear,MONTH(MarSun1+28)=3),MarSun1+28,""))</f>
        <v>45010</v>
      </c>
      <c r="J17" s="31"/>
      <c r="K17" s="17">
        <f>IF(DAY(AprSun1)=1,IF(AND(YEAR(AprSun1+15)=CalendarYear,MONTH(AprSun1+15)=4),AprSun1+15,""),IF(AND(YEAR(AprSun1+22)=CalendarYear,MONTH(AprSun1+22)=4),AprSun1+22,""))</f>
        <v>45032</v>
      </c>
      <c r="L17" s="19">
        <f>IF(DAY(AprSun1)=1,IF(AND(YEAR(AprSun1+16)=CalendarYear,MONTH(AprSun1+16)=4),AprSun1+16,""),IF(AND(YEAR(AprSun1+23)=CalendarYear,MONTH(AprSun1+23)=4),AprSun1+23,""))</f>
        <v>45033</v>
      </c>
      <c r="M17" s="19">
        <f>IF(DAY(AprSun1)=1,IF(AND(YEAR(AprSun1+17)=CalendarYear,MONTH(AprSun1+17)=4),AprSun1+17,""),IF(AND(YEAR(AprSun1+24)=CalendarYear,MONTH(AprSun1+24)=4),AprSun1+24,""))</f>
        <v>45034</v>
      </c>
      <c r="N17" s="19">
        <f>IF(DAY(AprSun1)=1,IF(AND(YEAR(AprSun1+18)=CalendarYear,MONTH(AprSun1+18)=4),AprSun1+18,""),IF(AND(YEAR(AprSun1+25)=CalendarYear,MONTH(AprSun1+25)=4),AprSun1+25,""))</f>
        <v>45035</v>
      </c>
      <c r="O17" s="17">
        <f>IF(DAY(AprSun1)=1,IF(AND(YEAR(AprSun1+19)=CalendarYear,MONTH(AprSun1+19)=4),AprSun1+19,""),IF(AND(YEAR(AprSun1+26)=CalendarYear,MONTH(AprSun1+26)=4),AprSun1+26,""))</f>
        <v>45036</v>
      </c>
      <c r="P17" s="19">
        <f>IF(DAY(AprSun1)=1,IF(AND(YEAR(AprSun1+20)=CalendarYear,MONTH(AprSun1+20)=4),AprSun1+20,""),IF(AND(YEAR(AprSun1+27)=CalendarYear,MONTH(AprSun1+27)=4),AprSun1+27,""))</f>
        <v>45037</v>
      </c>
      <c r="Q17" s="25">
        <f>IF(DAY(AprSun1)=1,IF(AND(YEAR(AprSun1+21)=CalendarYear,MONTH(AprSun1+21)=4),AprSun1+21,""),IF(AND(YEAR(AprSun1+28)=CalendarYear,MONTH(AprSun1+28)=4),AprSun1+28,""))</f>
        <v>45038</v>
      </c>
      <c r="S17" s="3"/>
      <c r="U17" s="7"/>
    </row>
    <row r="18" spans="1:39" ht="15.75" customHeight="1" x14ac:dyDescent="0.2">
      <c r="B18" s="23"/>
      <c r="C18" s="21">
        <f>IF(DAY(MarSun1)=1,IF(AND(YEAR(MarSun1+22)=CalendarYear,MONTH(MarSun1+22)=3),MarSun1+22,""),IF(AND(YEAR(MarSun1+29)=CalendarYear,MONTH(MarSun1+29)=3),MarSun1+29,""))</f>
        <v>45011</v>
      </c>
      <c r="D18" s="20">
        <f>IF(DAY(MarSun1)=1,IF(AND(YEAR(MarSun1+23)=CalendarYear,MONTH(MarSun1+23)=3),MarSun1+23,""),IF(AND(YEAR(MarSun1+30)=CalendarYear,MONTH(MarSun1+30)=3),MarSun1+30,""))</f>
        <v>45012</v>
      </c>
      <c r="E18" s="20">
        <f>IF(DAY(MarSun1)=1,IF(AND(YEAR(MarSun1+24)=CalendarYear,MONTH(MarSun1+24)=3),MarSun1+24,""),IF(AND(YEAR(MarSun1+31)=CalendarYear,MONTH(MarSun1+31)=3),MarSun1+31,""))</f>
        <v>45013</v>
      </c>
      <c r="F18" s="20">
        <f>IF(DAY(MarSun1)=1,IF(AND(YEAR(MarSun1+25)=CalendarYear,MONTH(MarSun1+25)=3),MarSun1+25,""),IF(AND(YEAR(MarSun1+32)=CalendarYear,MONTH(MarSun1+32)=3),MarSun1+32,""))</f>
        <v>45014</v>
      </c>
      <c r="G18" s="2">
        <f>IF(DAY(MarSun1)=1,IF(AND(YEAR(MarSun1+26)=CalendarYear,MONTH(MarSun1+26)=3),MarSun1+26,""),IF(AND(YEAR(MarSun1+33)=CalendarYear,MONTH(MarSun1+33)=3),MarSun1+33,""))</f>
        <v>45015</v>
      </c>
      <c r="H18" s="2">
        <f>IF(DAY(MarSun1)=1,IF(AND(YEAR(MarSun1+27)=CalendarYear,MONTH(MarSun1+27)=3),MarSun1+27,""),IF(AND(YEAR(MarSun1+34)=CalendarYear,MONTH(MarSun1+34)=3),MarSun1+34,""))</f>
        <v>45016</v>
      </c>
      <c r="I18" s="25" t="str">
        <f>IF(DAY(MarSun1)=1,IF(AND(YEAR(MarSun1+28)=CalendarYear,MONTH(MarSun1+28)=3),MarSun1+28,""),IF(AND(YEAR(MarSun1+35)=CalendarYear,MONTH(MarSun1+35)=3),MarSun1+35,""))</f>
        <v/>
      </c>
      <c r="J18" s="31"/>
      <c r="K18" s="17">
        <f>IF(DAY(AprSun1)=1,IF(AND(YEAR(AprSun1+22)=CalendarYear,MONTH(AprSun1+22)=4),AprSun1+22,""),IF(AND(YEAR(AprSun1+29)=CalendarYear,MONTH(AprSun1+29)=4),AprSun1+29,""))</f>
        <v>45039</v>
      </c>
      <c r="L18" s="20">
        <f>IF(DAY(AprSun1)=1,IF(AND(YEAR(AprSun1+23)=CalendarYear,MONTH(AprSun1+23)=4),AprSun1+23,""),IF(AND(YEAR(AprSun1+30)=CalendarYear,MONTH(AprSun1+30)=4),AprSun1+30,""))</f>
        <v>45040</v>
      </c>
      <c r="M18" s="20">
        <f>IF(DAY(AprSun1)=1,IF(AND(YEAR(AprSun1+24)=CalendarYear,MONTH(AprSun1+24)=4),AprSun1+24,""),IF(AND(YEAR(AprSun1+31)=CalendarYear,MONTH(AprSun1+31)=4),AprSun1+31,""))</f>
        <v>45041</v>
      </c>
      <c r="N18" s="20">
        <f>IF(DAY(AprSun1)=1,IF(AND(YEAR(AprSun1+25)=CalendarYear,MONTH(AprSun1+25)=4),AprSun1+25,""),IF(AND(YEAR(AprSun1+32)=CalendarYear,MONTH(AprSun1+32)=4),AprSun1+32,""))</f>
        <v>45042</v>
      </c>
      <c r="O18" s="20">
        <f>IF(DAY(AprSun1)=1,IF(AND(YEAR(AprSun1+26)=CalendarYear,MONTH(AprSun1+26)=4),AprSun1+26,""),IF(AND(YEAR(AprSun1+33)=CalendarYear,MONTH(AprSun1+33)=4),AprSun1+33,""))</f>
        <v>45043</v>
      </c>
      <c r="P18" s="20">
        <f>IF(DAY(AprSun1)=1,IF(AND(YEAR(AprSun1+27)=CalendarYear,MONTH(AprSun1+27)=4),AprSun1+27,""),IF(AND(YEAR(AprSun1+34)=CalendarYear,MONTH(AprSun1+34)=4),AprSun1+34,""))</f>
        <v>45044</v>
      </c>
      <c r="Q18" s="25">
        <f>IF(DAY(AprSun1)=1,IF(AND(YEAR(AprSun1+28)=CalendarYear,MONTH(AprSun1+28)=4),AprSun1+28,""),IF(AND(YEAR(AprSun1+35)=CalendarYear,MONTH(AprSun1+35)=4),AprSun1+35,""))</f>
        <v>45045</v>
      </c>
      <c r="S18" s="3"/>
      <c r="U18" s="8"/>
    </row>
    <row r="19" spans="1:39" ht="15.75" customHeight="1" x14ac:dyDescent="0.2">
      <c r="B19" s="26"/>
      <c r="C19" s="27" t="str">
        <f>IF(DAY(MarSun1)=1,IF(AND(YEAR(MarSun1+29)=CalendarYear,MONTH(MarSun1+29)=3),MarSun1+29,""),IF(AND(YEAR(MarSun1+36)=CalendarYear,MONTH(MarSun1+36)=3),MarSun1+36,""))</f>
        <v/>
      </c>
      <c r="D19" s="27" t="str">
        <f>IF(DAY(MarSun1)=1,IF(AND(YEAR(MarSun1+30)=CalendarYear,MONTH(MarSun1+30)=3),MarSun1+30,""),IF(AND(YEAR(MarSun1+37)=CalendarYear,MONTH(MarSun1+37)=3),MarSun1+37,""))</f>
        <v/>
      </c>
      <c r="E19" s="27" t="str">
        <f>IF(DAY(MarSun1)=1,IF(AND(YEAR(MarSun1+31)=CalendarYear,MONTH(MarSun1+31)=3),MarSun1+31,""),IF(AND(YEAR(MarSun1+38)=CalendarYear,MONTH(MarSun1+38)=3),MarSun1+38,""))</f>
        <v/>
      </c>
      <c r="F19" s="27" t="str">
        <f>IF(DAY(MarSun1)=1,IF(AND(YEAR(MarSun1+32)=CalendarYear,MONTH(MarSun1+32)=3),MarSun1+32,""),IF(AND(YEAR(MarSun1+39)=CalendarYear,MONTH(MarSun1+39)=3),MarSun1+39,""))</f>
        <v/>
      </c>
      <c r="G19" s="27" t="str">
        <f>IF(DAY(MarSun1)=1,IF(AND(YEAR(MarSun1+33)=CalendarYear,MONTH(MarSun1+33)=3),MarSun1+33,""),IF(AND(YEAR(MarSun1+40)=CalendarYear,MONTH(MarSun1+40)=3),MarSun1+40,""))</f>
        <v/>
      </c>
      <c r="H19" s="27" t="str">
        <f>IF(DAY(MarSun1)=1,IF(AND(YEAR(MarSun1+34)=CalendarYear,MONTH(MarSun1+34)=3),MarSun1+34,""),IF(AND(YEAR(MarSun1+41)=CalendarYear,MONTH(MarSun1+41)=3),MarSun1+41,""))</f>
        <v/>
      </c>
      <c r="I19" s="28" t="str">
        <f>IF(DAY(MarSun1)=1,IF(AND(YEAR(MarSun1+35)=CalendarYear,MONTH(MarSun1+35)=3),MarSun1+35,""),IF(AND(YEAR(MarSun1+42)=CalendarYear,MONTH(MarSun1+42)=3),MarSun1+42,""))</f>
        <v/>
      </c>
      <c r="J19" s="32"/>
      <c r="K19" s="27">
        <f>IF(DAY(AprSun1)=1,IF(AND(YEAR(AprSun1+29)=CalendarYear,MONTH(AprSun1+29)=4),AprSun1+29,""),IF(AND(YEAR(AprSun1+36)=CalendarYear,MONTH(AprSun1+36)=4),AprSun1+36,""))</f>
        <v>45046</v>
      </c>
      <c r="L19" s="27" t="str">
        <f>IF(DAY(AprSun1)=1,IF(AND(YEAR(AprSun1+30)=CalendarYear,MONTH(AprSun1+30)=4),AprSun1+30,""),IF(AND(YEAR(AprSun1+37)=CalendarYear,MONTH(AprSun1+37)=4),AprSun1+37,""))</f>
        <v/>
      </c>
      <c r="M19" s="27" t="str">
        <f>IF(DAY(AprSun1)=1,IF(AND(YEAR(AprSun1+31)=CalendarYear,MONTH(AprSun1+31)=4),AprSun1+31,""),IF(AND(YEAR(AprSun1+38)=CalendarYear,MONTH(AprSun1+38)=4),AprSun1+38,""))</f>
        <v/>
      </c>
      <c r="N19" s="27" t="str">
        <f>IF(DAY(AprSun1)=1,IF(AND(YEAR(AprSun1+32)=CalendarYear,MONTH(AprSun1+32)=4),AprSun1+32,""),IF(AND(YEAR(AprSun1+39)=CalendarYear,MONTH(AprSun1+39)=4),AprSun1+39,""))</f>
        <v/>
      </c>
      <c r="O19" s="27" t="str">
        <f>IF(DAY(AprSun1)=1,IF(AND(YEAR(AprSun1+33)=CalendarYear,MONTH(AprSun1+33)=4),AprSun1+33,""),IF(AND(YEAR(AprSun1+40)=CalendarYear,MONTH(AprSun1+40)=4),AprSun1+40,""))</f>
        <v/>
      </c>
      <c r="P19" s="27" t="str">
        <f>IF(DAY(AprSun1)=1,IF(AND(YEAR(AprSun1+34)=CalendarYear,MONTH(AprSun1+34)=4),AprSun1+34,""),IF(AND(YEAR(AprSun1+41)=CalendarYear,MONTH(AprSun1+41)=4),AprSun1+41,""))</f>
        <v/>
      </c>
      <c r="Q19" s="28" t="str">
        <f>IF(DAY(AprSun1)=1,IF(AND(YEAR(AprSun1+35)=CalendarYear,MONTH(AprSun1+35)=4),AprSun1+35,""),IF(AND(YEAR(AprSun1+42)=CalendarYear,MONTH(AprSun1+42)=4),AprSun1+42,""))</f>
        <v/>
      </c>
      <c r="S19" s="3"/>
      <c r="U19" s="9"/>
    </row>
    <row r="20" spans="1:39" ht="15.75" customHeight="1" x14ac:dyDescent="0.2">
      <c r="J20" s="2"/>
      <c r="S20" s="3"/>
      <c r="U20" s="7"/>
    </row>
    <row r="21" spans="1:39" ht="15.75" customHeight="1" x14ac:dyDescent="0.2">
      <c r="A21" s="15" t="s">
        <v>5</v>
      </c>
      <c r="B21" s="22"/>
      <c r="C21" s="90" t="s">
        <v>23</v>
      </c>
      <c r="D21" s="90"/>
      <c r="E21" s="90"/>
      <c r="F21" s="90"/>
      <c r="G21" s="90"/>
      <c r="H21" s="90"/>
      <c r="I21" s="91"/>
      <c r="J21" s="36"/>
      <c r="K21" s="90" t="s">
        <v>24</v>
      </c>
      <c r="L21" s="90"/>
      <c r="M21" s="90"/>
      <c r="N21" s="90"/>
      <c r="O21" s="90"/>
      <c r="P21" s="90"/>
      <c r="Q21" s="91"/>
      <c r="S21" s="4"/>
      <c r="U21" s="8"/>
      <c r="V21" s="1"/>
      <c r="W21" s="1"/>
      <c r="Y21" s="1"/>
      <c r="Z21" s="1"/>
      <c r="AA21" s="1"/>
      <c r="AB21" s="1"/>
      <c r="AC21" s="1"/>
      <c r="AD21" s="1"/>
      <c r="AE21" s="1"/>
      <c r="AG21" s="1"/>
      <c r="AH21" s="1"/>
      <c r="AI21" s="1"/>
      <c r="AJ21" s="1"/>
      <c r="AK21" s="1"/>
      <c r="AL21" s="1"/>
      <c r="AM21" s="1"/>
    </row>
    <row r="22" spans="1:39" ht="15.75" customHeight="1" x14ac:dyDescent="0.2">
      <c r="A22" s="15" t="s">
        <v>13</v>
      </c>
      <c r="B22" s="23"/>
      <c r="C22" s="18" t="s">
        <v>0</v>
      </c>
      <c r="D22" s="13" t="s">
        <v>44</v>
      </c>
      <c r="E22" s="13" t="s">
        <v>45</v>
      </c>
      <c r="F22" s="13" t="s">
        <v>46</v>
      </c>
      <c r="G22" s="13" t="s">
        <v>47</v>
      </c>
      <c r="H22" s="13" t="s">
        <v>48</v>
      </c>
      <c r="I22" s="24" t="s">
        <v>49</v>
      </c>
      <c r="J22" s="18"/>
      <c r="K22" s="18" t="s">
        <v>0</v>
      </c>
      <c r="L22" s="13" t="s">
        <v>44</v>
      </c>
      <c r="M22" s="13" t="s">
        <v>45</v>
      </c>
      <c r="N22" s="13" t="s">
        <v>46</v>
      </c>
      <c r="O22" s="13" t="s">
        <v>47</v>
      </c>
      <c r="P22" s="13" t="s">
        <v>48</v>
      </c>
      <c r="Q22" s="24" t="s">
        <v>49</v>
      </c>
      <c r="S22" s="3"/>
      <c r="U22" s="9"/>
    </row>
    <row r="23" spans="1:39" ht="15.75" customHeight="1" x14ac:dyDescent="0.25">
      <c r="A23" s="15"/>
      <c r="B23" s="23"/>
      <c r="C23" s="17" t="str">
        <f>IF(DAY(MaySun1)=1,"",IF(AND(YEAR(MaySun1+1)=CalendarYear,MONTH(MaySun1+1)=5),MaySun1+1,""))</f>
        <v/>
      </c>
      <c r="D23" s="2">
        <f>IF(DAY(MaySun1)=1,"",IF(AND(YEAR(MaySun1+2)=CalendarYear,MONTH(MaySun1+2)=5),MaySun1+2,""))</f>
        <v>45047</v>
      </c>
      <c r="E23" s="2">
        <f>IF(DAY(MaySun1)=1,"",IF(AND(YEAR(MaySun1+3)=CalendarYear,MONTH(MaySun1+3)=5),MaySun1+3,""))</f>
        <v>45048</v>
      </c>
      <c r="F23" s="2">
        <f>IF(DAY(MaySun1)=1,"",IF(AND(YEAR(MaySun1+4)=CalendarYear,MONTH(MaySun1+4)=5),MaySun1+4,""))</f>
        <v>45049</v>
      </c>
      <c r="G23" s="2">
        <f>IF(DAY(MaySun1)=1,"",IF(AND(YEAR(MaySun1+5)=CalendarYear,MONTH(MaySun1+5)=5),MaySun1+5,""))</f>
        <v>45050</v>
      </c>
      <c r="H23" s="17">
        <f>IF(DAY(MaySun1)=1,"",IF(AND(YEAR(MaySun1+6)=CalendarYear,MONTH(MaySun1+6)=5),MaySun1+6,""))</f>
        <v>45051</v>
      </c>
      <c r="I23" s="25">
        <f>IF(DAY(MaySun1)=1,IF(AND(YEAR(MaySun1)=CalendarYear,MONTH(MaySun1)=5),MaySun1,""),IF(AND(YEAR(MaySun1+7)=CalendarYear,MONTH(MaySun1+7)=5),MaySun1+7,""))</f>
        <v>45052</v>
      </c>
      <c r="J23" s="34"/>
      <c r="K23" s="17" t="str">
        <f>IF(DAY(JunSun1)=1,"",IF(AND(YEAR(JunSun1+1)=CalendarYear,MONTH(JunSun1+1)=6),JunSun1+1,""))</f>
        <v/>
      </c>
      <c r="L23" s="17" t="str">
        <f>IF(DAY(JunSun1)=1,"",IF(AND(YEAR(JunSun1+2)=CalendarYear,MONTH(JunSun1+2)=6),JunSun1+2,""))</f>
        <v/>
      </c>
      <c r="M23" s="19" t="str">
        <f>IF(DAY(JunSun1)=1,"",IF(AND(YEAR(JunSun1+3)=CalendarYear,MONTH(JunSun1+3)=6),JunSun1+3,""))</f>
        <v/>
      </c>
      <c r="N23" s="19" t="str">
        <f>IF(DAY(JunSun1)=1,"",IF(AND(YEAR(JunSun1+4)=CalendarYear,MONTH(JunSun1+4)=6),JunSun1+4,""))</f>
        <v/>
      </c>
      <c r="O23" s="19">
        <f>IF(DAY(JunSun1)=1,"",IF(AND(YEAR(JunSun1+5)=CalendarYear,MONTH(JunSun1+5)=6),JunSun1+5,""))</f>
        <v>45078</v>
      </c>
      <c r="P23" s="19">
        <f>IF(DAY(JunSun1)=1,"",IF(AND(YEAR(JunSun1+6)=CalendarYear,MONTH(JunSun1+6)=6),JunSun1+6,""))</f>
        <v>45079</v>
      </c>
      <c r="Q23" s="25">
        <f>IF(DAY(JunSun1)=1,IF(AND(YEAR(JunSun1)=CalendarYear,MONTH(JunSun1)=6),JunSun1,""),IF(AND(YEAR(JunSun1+7)=CalendarYear,MONTH(JunSun1+7)=6),JunSun1+7,""))</f>
        <v>45080</v>
      </c>
      <c r="S23" s="3"/>
      <c r="U23" s="7"/>
    </row>
    <row r="24" spans="1:39" ht="15.75" customHeight="1" x14ac:dyDescent="0.3">
      <c r="B24" s="23"/>
      <c r="C24" s="17">
        <f>IF(DAY(MaySun1)=1,IF(AND(YEAR(MaySun1+1)=CalendarYear,MONTH(MaySun1+1)=5),MaySun1+1,""),IF(AND(YEAR(MaySun1+8)=CalendarYear,MONTH(MaySun1+8)=5),MaySun1+8,""))</f>
        <v>45053</v>
      </c>
      <c r="D24" s="19">
        <f>IF(DAY(MaySun1)=1,IF(AND(YEAR(MaySun1+2)=CalendarYear,MONTH(MaySun1+2)=5),MaySun1+2,""),IF(AND(YEAR(MaySun1+9)=CalendarYear,MONTH(MaySun1+9)=5),MaySun1+9,""))</f>
        <v>45054</v>
      </c>
      <c r="E24" s="19">
        <f>IF(DAY(MaySun1)=1,IF(AND(YEAR(MaySun1+3)=CalendarYear,MONTH(MaySun1+3)=5),MaySun1+3,""),IF(AND(YEAR(MaySun1+10)=CalendarYear,MONTH(MaySun1+10)=5),MaySun1+10,""))</f>
        <v>45055</v>
      </c>
      <c r="F24" s="19">
        <f>IF(DAY(MaySun1)=1,IF(AND(YEAR(MaySun1+4)=CalendarYear,MONTH(MaySun1+4)=5),MaySun1+4,""),IF(AND(YEAR(MaySun1+11)=CalendarYear,MONTH(MaySun1+11)=5),MaySun1+11,""))</f>
        <v>45056</v>
      </c>
      <c r="G24" s="19">
        <f>IF(DAY(MaySun1)=1,IF(AND(YEAR(MaySun1+5)=CalendarYear,MONTH(MaySun1+5)=5),MaySun1+5,""),IF(AND(YEAR(MaySun1+12)=CalendarYear,MONTH(MaySun1+12)=5),MaySun1+12,""))</f>
        <v>45057</v>
      </c>
      <c r="H24" s="19">
        <f>IF(DAY(MaySun1)=1,IF(AND(YEAR(MaySun1+6)=CalendarYear,MONTH(MaySun1+6)=5),MaySun1+6,""),IF(AND(YEAR(MaySun1+13)=CalendarYear,MONTH(MaySun1+13)=5),MaySun1+13,""))</f>
        <v>45058</v>
      </c>
      <c r="I24" s="25">
        <f>IF(DAY(MaySun1)=1,IF(AND(YEAR(MaySun1+7)=CalendarYear,MONTH(MaySun1+7)=5),MaySun1+7,""),IF(AND(YEAR(MaySun1+14)=CalendarYear,MONTH(MaySun1+14)=5),MaySun1+14,""))</f>
        <v>45059</v>
      </c>
      <c r="J24" s="30"/>
      <c r="K24" s="17">
        <f>IF(DAY(JunSun1)=1,IF(AND(YEAR(JunSun1+1)=CalendarYear,MONTH(JunSun1+1)=6),JunSun1+1,""),IF(AND(YEAR(JunSun1+8)=CalendarYear,MONTH(JunSun1+8)=6),JunSun1+8,""))</f>
        <v>45081</v>
      </c>
      <c r="L24" s="20">
        <f>IF(DAY(JunSun1)=1,IF(AND(YEAR(JunSun1+2)=CalendarYear,MONTH(JunSun1+2)=6),JunSun1+2,""),IF(AND(YEAR(JunSun1+9)=CalendarYear,MONTH(JunSun1+9)=6),JunSun1+9,""))</f>
        <v>45082</v>
      </c>
      <c r="M24" s="20">
        <f>IF(DAY(JunSun1)=1,IF(AND(YEAR(JunSun1+3)=CalendarYear,MONTH(JunSun1+3)=6),JunSun1+3,""),IF(AND(YEAR(JunSun1+10)=CalendarYear,MONTH(JunSun1+10)=6),JunSun1+10,""))</f>
        <v>45083</v>
      </c>
      <c r="N24" s="20">
        <f>IF(DAY(JunSun1)=1,IF(AND(YEAR(JunSun1+4)=CalendarYear,MONTH(JunSun1+4)=6),JunSun1+4,""),IF(AND(YEAR(JunSun1+11)=CalendarYear,MONTH(JunSun1+11)=6),JunSun1+11,""))</f>
        <v>45084</v>
      </c>
      <c r="O24" s="20">
        <f>IF(DAY(JunSun1)=1,IF(AND(YEAR(JunSun1+5)=CalendarYear,MONTH(JunSun1+5)=6),JunSun1+5,""),IF(AND(YEAR(JunSun1+12)=CalendarYear,MONTH(JunSun1+12)=6),JunSun1+12,""))</f>
        <v>45085</v>
      </c>
      <c r="P24" s="20">
        <f>IF(DAY(JunSun1)=1,IF(AND(YEAR(JunSun1+6)=CalendarYear,MONTH(JunSun1+6)=6),JunSun1+6,""),IF(AND(YEAR(JunSun1+13)=CalendarYear,MONTH(JunSun1+13)=6),JunSun1+13,""))</f>
        <v>45086</v>
      </c>
      <c r="Q24" s="25">
        <f>IF(DAY(JunSun1)=1,IF(AND(YEAR(JunSun1+7)=CalendarYear,MONTH(JunSun1+7)=6),JunSun1+7,""),IF(AND(YEAR(JunSun1+14)=CalendarYear,MONTH(JunSun1+14)=6),JunSun1+14,""))</f>
        <v>45087</v>
      </c>
      <c r="S24" s="3"/>
      <c r="U24" s="41" t="s">
        <v>40</v>
      </c>
    </row>
    <row r="25" spans="1:39" ht="15.75" customHeight="1" x14ac:dyDescent="0.3">
      <c r="B25" s="23"/>
      <c r="C25" s="17">
        <f>IF(DAY(MaySun1)=1,IF(AND(YEAR(MaySun1+8)=CalendarYear,MONTH(MaySun1+8)=5),MaySun1+8,""),IF(AND(YEAR(MaySun1+15)=CalendarYear,MONTH(MaySun1+15)=5),MaySun1+15,""))</f>
        <v>45060</v>
      </c>
      <c r="D25" s="20">
        <f>IF(DAY(MaySun1)=1,IF(AND(YEAR(MaySun1+9)=CalendarYear,MONTH(MaySun1+9)=5),MaySun1+9,""),IF(AND(YEAR(MaySun1+16)=CalendarYear,MONTH(MaySun1+16)=5),MaySun1+16,""))</f>
        <v>45061</v>
      </c>
      <c r="E25" s="20">
        <f>IF(DAY(MaySun1)=1,IF(AND(YEAR(MaySun1+10)=CalendarYear,MONTH(MaySun1+10)=5),MaySun1+10,""),IF(AND(YEAR(MaySun1+17)=CalendarYear,MONTH(MaySun1+17)=5),MaySun1+17,""))</f>
        <v>45062</v>
      </c>
      <c r="F25" s="20">
        <f>IF(DAY(MaySun1)=1,IF(AND(YEAR(MaySun1+11)=CalendarYear,MONTH(MaySun1+11)=5),MaySun1+11,""),IF(AND(YEAR(MaySun1+18)=CalendarYear,MONTH(MaySun1+18)=5),MaySun1+18,""))</f>
        <v>45063</v>
      </c>
      <c r="G25" s="17">
        <f>IF(DAY(MaySun1)=1,IF(AND(YEAR(MaySun1+12)=CalendarYear,MONTH(MaySun1+12)=5),MaySun1+12,""),IF(AND(YEAR(MaySun1+19)=CalendarYear,MONTH(MaySun1+19)=5),MaySun1+19,""))</f>
        <v>45064</v>
      </c>
      <c r="H25" s="20">
        <f>IF(DAY(MaySun1)=1,IF(AND(YEAR(MaySun1+13)=CalendarYear,MONTH(MaySun1+13)=5),MaySun1+13,""),IF(AND(YEAR(MaySun1+20)=CalendarYear,MONTH(MaySun1+20)=5),MaySun1+20,""))</f>
        <v>45065</v>
      </c>
      <c r="I25" s="25">
        <f>IF(DAY(MaySun1)=1,IF(AND(YEAR(MaySun1+14)=CalendarYear,MONTH(MaySun1+14)=5),MaySun1+14,""),IF(AND(YEAR(MaySun1+21)=CalendarYear,MONTH(MaySun1+21)=5),MaySun1+21,""))</f>
        <v>45066</v>
      </c>
      <c r="J25" s="31"/>
      <c r="K25" s="17">
        <f>IF(DAY(JunSun1)=1,IF(AND(YEAR(JunSun1+8)=CalendarYear,MONTH(JunSun1+8)=6),JunSun1+8,""),IF(AND(YEAR(JunSun1+15)=CalendarYear,MONTH(JunSun1+15)=6),JunSun1+15,""))</f>
        <v>45088</v>
      </c>
      <c r="L25" s="19">
        <f>IF(DAY(JunSun1)=1,IF(AND(YEAR(JunSun1+9)=CalendarYear,MONTH(JunSun1+9)=6),JunSun1+9,""),IF(AND(YEAR(JunSun1+16)=CalendarYear,MONTH(JunSun1+16)=6),JunSun1+16,""))</f>
        <v>45089</v>
      </c>
      <c r="M25" s="19">
        <f>IF(DAY(JunSun1)=1,IF(AND(YEAR(JunSun1+10)=CalendarYear,MONTH(JunSun1+10)=6),JunSun1+10,""),IF(AND(YEAR(JunSun1+17)=CalendarYear,MONTH(JunSun1+17)=6),JunSun1+17,""))</f>
        <v>45090</v>
      </c>
      <c r="N25" s="65">
        <f>IF(DAY(JunSun1)=1,IF(AND(YEAR(JunSun1+11)=CalendarYear,MONTH(JunSun1+11)=6),JunSun1+11,""),IF(AND(YEAR(JunSun1+18)=CalendarYear,MONTH(JunSun1+18)=6),JunSun1+18,""))</f>
        <v>45091</v>
      </c>
      <c r="O25" s="17">
        <f>IF(DAY(JunSun1)=1,IF(AND(YEAR(JunSun1+12)=CalendarYear,MONTH(JunSun1+12)=6),JunSun1+12,""),IF(AND(YEAR(JunSun1+19)=CalendarYear,MONTH(JunSun1+19)=6),JunSun1+19,""))</f>
        <v>45092</v>
      </c>
      <c r="P25" s="19">
        <f>IF(DAY(JunSun1)=1,IF(AND(YEAR(JunSun1+13)=CalendarYear,MONTH(JunSun1+13)=6),JunSun1+13,""),IF(AND(YEAR(JunSun1+20)=CalendarYear,MONTH(JunSun1+20)=6),JunSun1+20,""))</f>
        <v>45093</v>
      </c>
      <c r="Q25" s="25">
        <f>IF(DAY(JunSun1)=1,IF(AND(YEAR(JunSun1+14)=CalendarYear,MONTH(JunSun1+14)=6),JunSun1+14,""),IF(AND(YEAR(JunSun1+21)=CalendarYear,MONTH(JunSun1+21)=6),JunSun1+21,""))</f>
        <v>45094</v>
      </c>
      <c r="S25" s="3"/>
      <c r="U25" s="41" t="s">
        <v>41</v>
      </c>
    </row>
    <row r="26" spans="1:39" ht="15.75" customHeight="1" x14ac:dyDescent="0.3">
      <c r="B26" s="23"/>
      <c r="C26" s="17">
        <f>IF(DAY(MaySun1)=1,IF(AND(YEAR(MaySun1+15)=CalendarYear,MONTH(MaySun1+15)=5),MaySun1+15,""),IF(AND(YEAR(MaySun1+22)=CalendarYear,MONTH(MaySun1+22)=5),MaySun1+22,""))</f>
        <v>45067</v>
      </c>
      <c r="D26" s="19">
        <f>IF(DAY(MaySun1)=1,IF(AND(YEAR(MaySun1+16)=CalendarYear,MONTH(MaySun1+16)=5),MaySun1+16,""),IF(AND(YEAR(MaySun1+23)=CalendarYear,MONTH(MaySun1+23)=5),MaySun1+23,""))</f>
        <v>45068</v>
      </c>
      <c r="E26" s="19">
        <f>IF(DAY(MaySun1)=1,IF(AND(YEAR(MaySun1+17)=CalendarYear,MONTH(MaySun1+17)=5),MaySun1+17,""),IF(AND(YEAR(MaySun1+24)=CalendarYear,MONTH(MaySun1+24)=5),MaySun1+24,""))</f>
        <v>45069</v>
      </c>
      <c r="F26" s="19">
        <f>IF(DAY(MaySun1)=1,IF(AND(YEAR(MaySun1+18)=CalendarYear,MONTH(MaySun1+18)=5),MaySun1+18,""),IF(AND(YEAR(MaySun1+25)=CalendarYear,MONTH(MaySun1+25)=5),MaySun1+25,""))</f>
        <v>45070</v>
      </c>
      <c r="G26" s="65">
        <f>IF(DAY(MaySun1)=1,IF(AND(YEAR(MaySun1+19)=CalendarYear,MONTH(MaySun1+19)=5),MaySun1+19,""),IF(AND(YEAR(MaySun1+26)=CalendarYear,MONTH(MaySun1+26)=5),MaySun1+26,""))</f>
        <v>45071</v>
      </c>
      <c r="H26" s="19">
        <f>IF(DAY(MaySun1)=1,IF(AND(YEAR(MaySun1+20)=CalendarYear,MONTH(MaySun1+20)=5),MaySun1+20,""),IF(AND(YEAR(MaySun1+27)=CalendarYear,MONTH(MaySun1+27)=5),MaySun1+27,""))</f>
        <v>45072</v>
      </c>
      <c r="I26" s="25">
        <f>IF(DAY(MaySun1)=1,IF(AND(YEAR(MaySun1+21)=CalendarYear,MONTH(MaySun1+21)=5),MaySun1+21,""),IF(AND(YEAR(MaySun1+28)=CalendarYear,MONTH(MaySun1+28)=5),MaySun1+28,""))</f>
        <v>45073</v>
      </c>
      <c r="J26" s="31"/>
      <c r="K26" s="17">
        <f>IF(DAY(JunSun1)=1,IF(AND(YEAR(JunSun1+15)=CalendarYear,MONTH(JunSun1+15)=6),JunSun1+15,""),IF(AND(YEAR(JunSun1+22)=CalendarYear,MONTH(JunSun1+22)=6),JunSun1+22,""))</f>
        <v>45095</v>
      </c>
      <c r="L26" s="20">
        <f>IF(DAY(JunSun1)=1,IF(AND(YEAR(JunSun1+16)=CalendarYear,MONTH(JunSun1+16)=6),JunSun1+16,""),IF(AND(YEAR(JunSun1+23)=CalendarYear,MONTH(JunSun1+23)=6),JunSun1+23,""))</f>
        <v>45096</v>
      </c>
      <c r="M26" s="20">
        <f>IF(DAY(JunSun1)=1,IF(AND(YEAR(JunSun1+17)=CalendarYear,MONTH(JunSun1+17)=6),JunSun1+17,""),IF(AND(YEAR(JunSun1+24)=CalendarYear,MONTH(JunSun1+24)=6),JunSun1+24,""))</f>
        <v>45097</v>
      </c>
      <c r="N26" s="20">
        <f>IF(DAY(JunSun1)=1,IF(AND(YEAR(JunSun1+18)=CalendarYear,MONTH(JunSun1+18)=6),JunSun1+18,""),IF(AND(YEAR(JunSun1+25)=CalendarYear,MONTH(JunSun1+25)=6),JunSun1+25,""))</f>
        <v>45098</v>
      </c>
      <c r="O26" s="20">
        <f>IF(DAY(JunSun1)=1,IF(AND(YEAR(JunSun1+19)=CalendarYear,MONTH(JunSun1+19)=6),JunSun1+19,""),IF(AND(YEAR(JunSun1+26)=CalendarYear,MONTH(JunSun1+26)=6),JunSun1+26,""))</f>
        <v>45099</v>
      </c>
      <c r="P26" s="20">
        <f>IF(DAY(JunSun1)=1,IF(AND(YEAR(JunSun1+20)=CalendarYear,MONTH(JunSun1+20)=6),JunSun1+20,""),IF(AND(YEAR(JunSun1+27)=CalendarYear,MONTH(JunSun1+27)=6),JunSun1+27,""))</f>
        <v>45100</v>
      </c>
      <c r="Q26" s="25">
        <f>IF(DAY(JunSun1)=1,IF(AND(YEAR(JunSun1+21)=CalendarYear,MONTH(JunSun1+21)=6),JunSun1+21,""),IF(AND(YEAR(JunSun1+28)=CalendarYear,MONTH(JunSun1+28)=6),JunSun1+28,""))</f>
        <v>45101</v>
      </c>
      <c r="S26" s="3"/>
      <c r="U26" s="41" t="s">
        <v>55</v>
      </c>
    </row>
    <row r="27" spans="1:39" ht="15.75" customHeight="1" x14ac:dyDescent="0.3">
      <c r="B27" s="23"/>
      <c r="C27" s="17">
        <f>IF(DAY(MaySun1)=1,IF(AND(YEAR(MaySun1+22)=CalendarYear,MONTH(MaySun1+22)=5),MaySun1+22,""),IF(AND(YEAR(MaySun1+29)=CalendarYear,MONTH(MaySun1+29)=5),MaySun1+29,""))</f>
        <v>45074</v>
      </c>
      <c r="D27" s="20">
        <f>IF(DAY(MaySun1)=1,IF(AND(YEAR(MaySun1+23)=CalendarYear,MONTH(MaySun1+23)=5),MaySun1+23,""),IF(AND(YEAR(MaySun1+30)=CalendarYear,MONTH(MaySun1+30)=5),MaySun1+30,""))</f>
        <v>45075</v>
      </c>
      <c r="E27" s="20">
        <f>IF(DAY(MaySun1)=1,IF(AND(YEAR(MaySun1+24)=CalendarYear,MONTH(MaySun1+24)=5),MaySun1+24,""),IF(AND(YEAR(MaySun1+31)=CalendarYear,MONTH(MaySun1+31)=5),MaySun1+31,""))</f>
        <v>45076</v>
      </c>
      <c r="F27" s="20">
        <f>IF(DAY(MaySun1)=1,IF(AND(YEAR(MaySun1+25)=CalendarYear,MONTH(MaySun1+25)=5),MaySun1+25,""),IF(AND(YEAR(MaySun1+32)=CalendarYear,MONTH(MaySun1+32)=5),MaySun1+32,""))</f>
        <v>45077</v>
      </c>
      <c r="G27" s="20" t="str">
        <f>IF(DAY(MaySun1)=1,IF(AND(YEAR(MaySun1+26)=CalendarYear,MONTH(MaySun1+26)=5),MaySun1+26,""),IF(AND(YEAR(MaySun1+33)=CalendarYear,MONTH(MaySun1+33)=5),MaySun1+33,""))</f>
        <v/>
      </c>
      <c r="H27" s="20" t="str">
        <f>IF(DAY(MaySun1)=1,IF(AND(YEAR(MaySun1+27)=CalendarYear,MONTH(MaySun1+27)=5),MaySun1+27,""),IF(AND(YEAR(MaySun1+34)=CalendarYear,MONTH(MaySun1+34)=5),MaySun1+34,""))</f>
        <v/>
      </c>
      <c r="I27" s="25" t="str">
        <f>IF(DAY(MaySun1)=1,IF(AND(YEAR(MaySun1+28)=CalendarYear,MONTH(MaySun1+28)=5),MaySun1+28,""),IF(AND(YEAR(MaySun1+35)=CalendarYear,MONTH(MaySun1+35)=5),MaySun1+35,""))</f>
        <v/>
      </c>
      <c r="J27" s="31"/>
      <c r="K27" s="17">
        <f>IF(DAY(JunSun1)=1,IF(AND(YEAR(JunSun1+22)=CalendarYear,MONTH(JunSun1+22)=6),JunSun1+22,""),IF(AND(YEAR(JunSun1+29)=CalendarYear,MONTH(JunSun1+29)=6),JunSun1+29,""))</f>
        <v>45102</v>
      </c>
      <c r="L27" s="19">
        <f>IF(DAY(JunSun1)=1,IF(AND(YEAR(JunSun1+23)=CalendarYear,MONTH(JunSun1+23)=6),JunSun1+23,""),IF(AND(YEAR(JunSun1+30)=CalendarYear,MONTH(JunSun1+30)=6),JunSun1+30,""))</f>
        <v>45103</v>
      </c>
      <c r="M27" s="19">
        <f>IF(DAY(JunSun1)=1,IF(AND(YEAR(JunSun1+24)=CalendarYear,MONTH(JunSun1+24)=6),JunSun1+24,""),IF(AND(YEAR(JunSun1+31)=CalendarYear,MONTH(JunSun1+31)=6),JunSun1+31,""))</f>
        <v>45104</v>
      </c>
      <c r="N27" s="19">
        <f>IF(DAY(JunSun1)=1,IF(AND(YEAR(JunSun1+25)=CalendarYear,MONTH(JunSun1+25)=6),JunSun1+25,""),IF(AND(YEAR(JunSun1+32)=CalendarYear,MONTH(JunSun1+32)=6),JunSun1+32,""))</f>
        <v>45105</v>
      </c>
      <c r="O27" s="2">
        <f>IF(DAY(JunSun1)=1,IF(AND(YEAR(JunSun1+26)=CalendarYear,MONTH(JunSun1+26)=6),JunSun1+26,""),IF(AND(YEAR(JunSun1+33)=CalendarYear,MONTH(JunSun1+33)=6),JunSun1+33,""))</f>
        <v>45106</v>
      </c>
      <c r="P27" s="2">
        <f>IF(DAY(JunSun1)=1,IF(AND(YEAR(JunSun1+27)=CalendarYear,MONTH(JunSun1+27)=6),JunSun1+27,""),IF(AND(YEAR(JunSun1+34)=CalendarYear,MONTH(JunSun1+34)=6),JunSun1+34,""))</f>
        <v>45107</v>
      </c>
      <c r="Q27" s="25" t="str">
        <f>IF(DAY(JunSun1)=1,IF(AND(YEAR(JunSun1+28)=CalendarYear,MONTH(JunSun1+28)=6),JunSun1+28,""),IF(AND(YEAR(JunSun1+35)=CalendarYear,MONTH(JunSun1+35)=6),JunSun1+35,""))</f>
        <v/>
      </c>
      <c r="S27" s="3"/>
      <c r="U27" s="41" t="s">
        <v>42</v>
      </c>
    </row>
    <row r="28" spans="1:39" ht="15.75" customHeight="1" x14ac:dyDescent="0.2">
      <c r="B28" s="26"/>
      <c r="C28" s="35" t="str">
        <f>IF(DAY(MaySun1)=1,IF(AND(YEAR(MaySun1+29)=CalendarYear,MONTH(MaySun1+29)=5),MaySun1+29,""),IF(AND(YEAR(MaySun1+36)=CalendarYear,MONTH(MaySun1+36)=5),MaySun1+36,""))</f>
        <v/>
      </c>
      <c r="D28" s="54" t="str">
        <f>IF(DAY(MaySun1)=1,IF(AND(YEAR(MaySun1+30)=CalendarYear,MONTH(MaySun1+30)=5),MaySun1+30,""),IF(AND(YEAR(MaySun1+37)=CalendarYear,MONTH(MaySun1+37)=5),MaySun1+37,""))</f>
        <v/>
      </c>
      <c r="E28" s="27" t="str">
        <f>IF(DAY(MaySun1)=1,IF(AND(YEAR(MaySun1+31)=CalendarYear,MONTH(MaySun1+31)=5),MaySun1+31,""),IF(AND(YEAR(MaySun1+38)=CalendarYear,MONTH(MaySun1+38)=5),MaySun1+38,""))</f>
        <v/>
      </c>
      <c r="F28" s="27" t="str">
        <f>IF(DAY(MaySun1)=1,IF(AND(YEAR(MaySun1+32)=CalendarYear,MONTH(MaySun1+32)=5),MaySun1+32,""),IF(AND(YEAR(MaySun1+39)=CalendarYear,MONTH(MaySun1+39)=5),MaySun1+39,""))</f>
        <v/>
      </c>
      <c r="G28" s="27" t="str">
        <f>IF(DAY(MaySun1)=1,IF(AND(YEAR(MaySun1+33)=CalendarYear,MONTH(MaySun1+33)=5),MaySun1+33,""),IF(AND(YEAR(MaySun1+40)=CalendarYear,MONTH(MaySun1+40)=5),MaySun1+40,""))</f>
        <v/>
      </c>
      <c r="H28" s="27" t="str">
        <f>IF(DAY(MaySun1)=1,IF(AND(YEAR(MaySun1+34)=CalendarYear,MONTH(MaySun1+34)=5),MaySun1+34,""),IF(AND(YEAR(MaySun1+41)=CalendarYear,MONTH(MaySun1+41)=5),MaySun1+41,""))</f>
        <v/>
      </c>
      <c r="I28" s="28" t="str">
        <f>IF(DAY(MaySun1)=1,IF(AND(YEAR(MaySun1+35)=CalendarYear,MONTH(MaySun1+35)=5),MaySun1+35,""),IF(AND(YEAR(MaySun1+42)=CalendarYear,MONTH(MaySun1+42)=5),MaySun1+42,""))</f>
        <v/>
      </c>
      <c r="J28" s="32"/>
      <c r="K28" s="27" t="str">
        <f>IF(DAY(JunSun1)=1,IF(AND(YEAR(JunSun1+29)=CalendarYear,MONTH(JunSun1+29)=6),JunSun1+29,""),IF(AND(YEAR(JunSun1+36)=CalendarYear,MONTH(JunSun1+36)=6),JunSun1+36,""))</f>
        <v/>
      </c>
      <c r="L28" s="27" t="str">
        <f>IF(DAY(JunSun1)=1,IF(AND(YEAR(JunSun1+30)=CalendarYear,MONTH(JunSun1+30)=6),JunSun1+30,""),IF(AND(YEAR(JunSun1+37)=CalendarYear,MONTH(JunSun1+37)=6),JunSun1+37,""))</f>
        <v/>
      </c>
      <c r="M28" s="27" t="str">
        <f>IF(DAY(JunSun1)=1,IF(AND(YEAR(JunSun1+31)=CalendarYear,MONTH(JunSun1+31)=6),JunSun1+31,""),IF(AND(YEAR(JunSun1+38)=CalendarYear,MONTH(JunSun1+38)=6),JunSun1+38,""))</f>
        <v/>
      </c>
      <c r="N28" s="27" t="str">
        <f>IF(DAY(JunSun1)=1,IF(AND(YEAR(JunSun1+32)=CalendarYear,MONTH(JunSun1+32)=6),JunSun1+32,""),IF(AND(YEAR(JunSun1+39)=CalendarYear,MONTH(JunSun1+39)=6),JunSun1+39,""))</f>
        <v/>
      </c>
      <c r="O28" s="27" t="str">
        <f>IF(DAY(JunSun1)=1,IF(AND(YEAR(JunSun1+33)=CalendarYear,MONTH(JunSun1+33)=6),JunSun1+33,""),IF(AND(YEAR(JunSun1+40)=CalendarYear,MONTH(JunSun1+40)=6),JunSun1+40,""))</f>
        <v/>
      </c>
      <c r="P28" s="27" t="str">
        <f>IF(DAY(JunSun1)=1,IF(AND(YEAR(JunSun1+34)=CalendarYear,MONTH(JunSun1+34)=6),JunSun1+34,""),IF(AND(YEAR(JunSun1+41)=CalendarYear,MONTH(JunSun1+41)=6),JunSun1+41,""))</f>
        <v/>
      </c>
      <c r="Q28" s="28" t="str">
        <f>IF(DAY(JunSun1)=1,IF(AND(YEAR(JunSun1+35)=CalendarYear,MONTH(JunSun1+35)=6),JunSun1+35,""),IF(AND(YEAR(JunSun1+42)=CalendarYear,MONTH(JunSun1+42)=6),JunSun1+42,""))</f>
        <v/>
      </c>
      <c r="S28" s="3"/>
      <c r="U28" s="9"/>
    </row>
    <row r="29" spans="1:39" ht="15.75" customHeight="1" x14ac:dyDescent="0.2">
      <c r="J29" s="2"/>
      <c r="S29" s="3"/>
      <c r="U29" s="7"/>
    </row>
    <row r="30" spans="1:39" ht="15.75" customHeight="1" x14ac:dyDescent="0.3">
      <c r="A30" s="15" t="s">
        <v>6</v>
      </c>
      <c r="B30" s="22"/>
      <c r="C30" s="90" t="s">
        <v>25</v>
      </c>
      <c r="D30" s="90"/>
      <c r="E30" s="90"/>
      <c r="F30" s="90"/>
      <c r="G30" s="90"/>
      <c r="H30" s="90"/>
      <c r="I30" s="91"/>
      <c r="J30" s="36"/>
      <c r="K30" s="90" t="s">
        <v>26</v>
      </c>
      <c r="L30" s="90"/>
      <c r="M30" s="90"/>
      <c r="N30" s="90"/>
      <c r="O30" s="90"/>
      <c r="P30" s="90"/>
      <c r="Q30" s="91"/>
      <c r="S30" s="3"/>
      <c r="U30" s="42" t="s">
        <v>50</v>
      </c>
    </row>
    <row r="31" spans="1:39" ht="15.75" customHeight="1" x14ac:dyDescent="0.3">
      <c r="A31" s="15" t="s">
        <v>14</v>
      </c>
      <c r="B31" s="23"/>
      <c r="C31" s="18" t="s">
        <v>0</v>
      </c>
      <c r="D31" s="13" t="s">
        <v>44</v>
      </c>
      <c r="E31" s="13" t="s">
        <v>45</v>
      </c>
      <c r="F31" s="13" t="s">
        <v>46</v>
      </c>
      <c r="G31" s="13" t="s">
        <v>47</v>
      </c>
      <c r="H31" s="13" t="s">
        <v>48</v>
      </c>
      <c r="I31" s="24" t="s">
        <v>49</v>
      </c>
      <c r="J31" s="31"/>
      <c r="K31" s="18" t="s">
        <v>0</v>
      </c>
      <c r="L31" s="13" t="s">
        <v>44</v>
      </c>
      <c r="M31" s="13" t="s">
        <v>45</v>
      </c>
      <c r="N31" s="13" t="s">
        <v>46</v>
      </c>
      <c r="O31" s="13" t="s">
        <v>47</v>
      </c>
      <c r="P31" s="13" t="s">
        <v>48</v>
      </c>
      <c r="Q31" s="24" t="s">
        <v>49</v>
      </c>
      <c r="S31" s="3"/>
      <c r="U31" s="42" t="s">
        <v>51</v>
      </c>
    </row>
    <row r="32" spans="1:39" ht="15.75" customHeight="1" x14ac:dyDescent="0.3">
      <c r="A32" s="15"/>
      <c r="B32" s="23"/>
      <c r="C32" s="17" t="str">
        <f>IF(DAY(JulSun1)=1,"",IF(AND(YEAR(JulSun1+1)=CalendarYear,MONTH(JulSun1+1)=7),JulSun1+1,""))</f>
        <v/>
      </c>
      <c r="D32" s="2" t="str">
        <f>IF(DAY(JulSun1)=1,"",IF(AND(YEAR(JulSun1+2)=CalendarYear,MONTH(JulSun1+2)=7),JulSun1+2,""))</f>
        <v/>
      </c>
      <c r="E32" s="2" t="str">
        <f>IF(DAY(JulSun1)=1,"",IF(AND(YEAR(JulSun1+3)=CalendarYear,MONTH(JulSun1+3)=7),JulSun1+3,""))</f>
        <v/>
      </c>
      <c r="F32" s="2" t="str">
        <f>IF(DAY(JulSun1)=1,"",IF(AND(YEAR(JulSun1+4)=CalendarYear,MONTH(JulSun1+4)=7),JulSun1+4,""))</f>
        <v/>
      </c>
      <c r="G32" s="19" t="str">
        <f>IF(DAY(JulSun1)=1,"",IF(AND(YEAR(JulSun1+5)=CalendarYear,MONTH(JulSun1+5)=7),JulSun1+5,""))</f>
        <v/>
      </c>
      <c r="H32" s="19" t="str">
        <f>IF(DAY(JulSun1)=1,"",IF(AND(YEAR(JulSun1+6)=CalendarYear,MONTH(JulSun1+6)=7),JulSun1+6,""))</f>
        <v/>
      </c>
      <c r="I32" s="25">
        <f>IF(DAY(JulSun1)=1,IF(AND(YEAR(JulSun1)=CalendarYear,MONTH(JulSun1)=7),JulSun1,""),IF(AND(YEAR(JulSun1+7)=CalendarYear,MONTH(JulSun1+7)=7),JulSun1+7,""))</f>
        <v>45108</v>
      </c>
      <c r="J32" s="23"/>
      <c r="K32" s="17" t="str">
        <f>IF(DAY(AugSun1)=1,"",IF(AND(YEAR(AugSun1+1)=CalendarYear,MONTH(AugSun1+1)=8),AugSun1+1,""))</f>
        <v/>
      </c>
      <c r="L32" s="17" t="str">
        <f>IF(DAY(AugSun1)=1,"",IF(AND(YEAR(AugSun1+2)=CalendarYear,MONTH(AugSun1+2)=8),AugSun1+2,""))</f>
        <v/>
      </c>
      <c r="M32" s="20">
        <f>IF(DAY(AugSun1)=1,"",IF(AND(YEAR(AugSun1+3)=CalendarYear,MONTH(AugSun1+3)=8),AugSun1+3,""))</f>
        <v>45139</v>
      </c>
      <c r="N32" s="20">
        <f>IF(DAY(AugSun1)=1,"",IF(AND(YEAR(AugSun1+4)=CalendarYear,MONTH(AugSun1+4)=8),AugSun1+4,""))</f>
        <v>45140</v>
      </c>
      <c r="O32" s="20">
        <f>IF(DAY(AugSun1)=1,"",IF(AND(YEAR(AugSun1+5)=CalendarYear,MONTH(AugSun1+5)=8),AugSun1+5,""))</f>
        <v>45141</v>
      </c>
      <c r="P32" s="20">
        <f>IF(DAY(AugSun1)=1,"",IF(AND(YEAR(AugSun1+6)=CalendarYear,MONTH(AugSun1+6)=8),AugSun1+6,""))</f>
        <v>45142</v>
      </c>
      <c r="Q32" s="25">
        <f>IF(DAY(AugSun1)=1,IF(AND(YEAR(AugSun1)=CalendarYear,MONTH(AugSun1)=8),AugSun1,""),IF(AND(YEAR(AugSun1+7)=CalendarYear,MONTH(AugSun1+7)=8),AugSun1+7,""))</f>
        <v>45143</v>
      </c>
      <c r="S32" s="3"/>
      <c r="U32" s="42" t="s">
        <v>52</v>
      </c>
    </row>
    <row r="33" spans="1:21" ht="15.75" customHeight="1" x14ac:dyDescent="0.3">
      <c r="A33" s="15"/>
      <c r="B33" s="23"/>
      <c r="C33" s="17">
        <f>IF(DAY(JulSun1)=1,IF(AND(YEAR(JulSun1+1)=CalendarYear,MONTH(JulSun1+1)=7),JulSun1+1,""),IF(AND(YEAR(JulSun1+8)=CalendarYear,MONTH(JulSun1+8)=7),JulSun1+8,""))</f>
        <v>45109</v>
      </c>
      <c r="D33" s="20">
        <f>IF(DAY(JulSun1)=1,IF(AND(YEAR(JulSun1+2)=CalendarYear,MONTH(JulSun1+2)=7),JulSun1+2,""),IF(AND(YEAR(JulSun1+9)=CalendarYear,MONTH(JulSun1+9)=7),JulSun1+9,""))</f>
        <v>45110</v>
      </c>
      <c r="E33" s="20">
        <f>IF(DAY(JulSun1)=1,IF(AND(YEAR(JulSun1+3)=CalendarYear,MONTH(JulSun1+3)=7),JulSun1+3,""),IF(AND(YEAR(JulSun1+10)=CalendarYear,MONTH(JulSun1+10)=7),JulSun1+10,""))</f>
        <v>45111</v>
      </c>
      <c r="F33" s="20">
        <f>IF(DAY(JulSun1)=1,IF(AND(YEAR(JulSun1+4)=CalendarYear,MONTH(JulSun1+4)=7),JulSun1+4,""),IF(AND(YEAR(JulSun1+11)=CalendarYear,MONTH(JulSun1+11)=7),JulSun1+11,""))</f>
        <v>45112</v>
      </c>
      <c r="G33" s="20">
        <f>IF(DAY(JulSun1)=1,IF(AND(YEAR(JulSun1+5)=CalendarYear,MONTH(JulSun1+5)=7),JulSun1+5,""),IF(AND(YEAR(JulSun1+12)=CalendarYear,MONTH(JulSun1+12)=7),JulSun1+12,""))</f>
        <v>45113</v>
      </c>
      <c r="H33" s="20">
        <f>IF(DAY(JulSun1)=1,IF(AND(YEAR(JulSun1+6)=CalendarYear,MONTH(JulSun1+6)=7),JulSun1+6,""),IF(AND(YEAR(JulSun1+13)=CalendarYear,MONTH(JulSun1+13)=7),JulSun1+13,""))</f>
        <v>45114</v>
      </c>
      <c r="I33" s="25">
        <f>IF(DAY(JulSun1)=1,IF(AND(YEAR(JulSun1+7)=CalendarYear,MONTH(JulSun1+7)=7),JulSun1+7,""),IF(AND(YEAR(JulSun1+14)=CalendarYear,MONTH(JulSun1+14)=7),JulSun1+14,""))</f>
        <v>45115</v>
      </c>
      <c r="J33" s="23"/>
      <c r="K33" s="17">
        <f>IF(DAY(AugSun1)=1,IF(AND(YEAR(AugSun1+1)=CalendarYear,MONTH(AugSun1+1)=8),AugSun1+1,""),IF(AND(YEAR(AugSun1+8)=CalendarYear,MONTH(AugSun1+8)=8),AugSun1+8,""))</f>
        <v>45144</v>
      </c>
      <c r="L33" s="65">
        <f>IF(DAY(AugSun1)=1,IF(AND(YEAR(AugSun1+2)=CalendarYear,MONTH(AugSun1+2)=8),AugSun1+2,""),IF(AND(YEAR(AugSun1+9)=CalendarYear,MONTH(AugSun1+9)=8),AugSun1+9,""))</f>
        <v>45145</v>
      </c>
      <c r="M33" s="19">
        <f>IF(DAY(AugSun1)=1,IF(AND(YEAR(AugSun1+3)=CalendarYear,MONTH(AugSun1+3)=8),AugSun1+3,""),IF(AND(YEAR(AugSun1+10)=CalendarYear,MONTH(AugSun1+10)=8),AugSun1+10,""))</f>
        <v>45146</v>
      </c>
      <c r="N33" s="19">
        <f>IF(DAY(AugSun1)=1,IF(AND(YEAR(AugSun1+4)=CalendarYear,MONTH(AugSun1+4)=8),AugSun1+4,""),IF(AND(YEAR(AugSun1+11)=CalendarYear,MONTH(AugSun1+11)=8),AugSun1+11,""))</f>
        <v>45147</v>
      </c>
      <c r="O33" s="19">
        <f>IF(DAY(AugSun1)=1,IF(AND(YEAR(AugSun1+5)=CalendarYear,MONTH(AugSun1+5)=8),AugSun1+5,""),IF(AND(YEAR(AugSun1+12)=CalendarYear,MONTH(AugSun1+12)=8),AugSun1+12,""))</f>
        <v>45148</v>
      </c>
      <c r="P33" s="19">
        <f>IF(DAY(AugSun1)=1,IF(AND(YEAR(AugSun1+6)=CalendarYear,MONTH(AugSun1+6)=8),AugSun1+6,""),IF(AND(YEAR(AugSun1+13)=CalendarYear,MONTH(AugSun1+13)=8),AugSun1+13,""))</f>
        <v>45149</v>
      </c>
      <c r="Q33" s="25">
        <f>IF(DAY(AugSun1)=1,IF(AND(YEAR(AugSun1+7)=CalendarYear,MONTH(AugSun1+7)=8),AugSun1+7,""),IF(AND(YEAR(AugSun1+14)=CalendarYear,MONTH(AugSun1+14)=8),AugSun1+14,""))</f>
        <v>45150</v>
      </c>
      <c r="S33" s="3"/>
      <c r="U33" s="42" t="s">
        <v>53</v>
      </c>
    </row>
    <row r="34" spans="1:21" ht="15.75" customHeight="1" x14ac:dyDescent="0.3">
      <c r="B34" s="23"/>
      <c r="C34" s="17">
        <f>IF(DAY(JulSun1)=1,IF(AND(YEAR(JulSun1+8)=CalendarYear,MONTH(JulSun1+8)=7),JulSun1+8,""),IF(AND(YEAR(JulSun1+15)=CalendarYear,MONTH(JulSun1+15)=7),JulSun1+15,""))</f>
        <v>45116</v>
      </c>
      <c r="D34" s="19">
        <f>IF(DAY(JulSun1)=1,IF(AND(YEAR(JulSun1+9)=CalendarYear,MONTH(JulSun1+9)=7),JulSun1+9,""),IF(AND(YEAR(JulSun1+16)=CalendarYear,MONTH(JulSun1+16)=7),JulSun1+16,""))</f>
        <v>45117</v>
      </c>
      <c r="E34" s="19">
        <f>IF(DAY(JulSun1)=1,IF(AND(YEAR(JulSun1+10)=CalendarYear,MONTH(JulSun1+10)=7),JulSun1+10,""),IF(AND(YEAR(JulSun1+17)=CalendarYear,MONTH(JulSun1+17)=7),JulSun1+17,""))</f>
        <v>45118</v>
      </c>
      <c r="F34" s="19">
        <f>IF(DAY(JulSun1)=1,IF(AND(YEAR(JulSun1+11)=CalendarYear,MONTH(JulSun1+11)=7),JulSun1+11,""),IF(AND(YEAR(JulSun1+18)=CalendarYear,MONTH(JulSun1+18)=7),JulSun1+18,""))</f>
        <v>45119</v>
      </c>
      <c r="G34" s="19">
        <f>IF(DAY(JulSun1)=1,IF(AND(YEAR(JulSun1+12)=CalendarYear,MONTH(JulSun1+12)=7),JulSun1+12,""),IF(AND(YEAR(JulSun1+19)=CalendarYear,MONTH(JulSun1+19)=7),JulSun1+19,""))</f>
        <v>45120</v>
      </c>
      <c r="H34" s="19">
        <f>IF(DAY(JulSun1)=1,IF(AND(YEAR(JulSun1+13)=CalendarYear,MONTH(JulSun1+13)=7),JulSun1+13,""),IF(AND(YEAR(JulSun1+20)=CalendarYear,MONTH(JulSun1+20)=7),JulSun1+20,""))</f>
        <v>45121</v>
      </c>
      <c r="I34" s="25">
        <f>IF(DAY(JulSun1)=1,IF(AND(YEAR(JulSun1+14)=CalendarYear,MONTH(JulSun1+14)=7),JulSun1+14,""),IF(AND(YEAR(JulSun1+21)=CalendarYear,MONTH(JulSun1+21)=7),JulSun1+21,""))</f>
        <v>45122</v>
      </c>
      <c r="J34" s="23"/>
      <c r="K34" s="17">
        <f>IF(DAY(AugSun1)=1,IF(AND(YEAR(AugSun1+8)=CalendarYear,MONTH(AugSun1+8)=8),AugSun1+8,""),IF(AND(YEAR(AugSun1+15)=CalendarYear,MONTH(AugSun1+15)=8),AugSun1+15,""))</f>
        <v>45151</v>
      </c>
      <c r="L34" s="20">
        <f>IF(DAY(AugSun1)=1,IF(AND(YEAR(AugSun1+9)=CalendarYear,MONTH(AugSun1+9)=8),AugSun1+9,""),IF(AND(YEAR(AugSun1+16)=CalendarYear,MONTH(AugSun1+16)=8),AugSun1+16,""))</f>
        <v>45152</v>
      </c>
      <c r="M34" s="20">
        <f>IF(DAY(AugSun1)=1,IF(AND(YEAR(AugSun1+10)=CalendarYear,MONTH(AugSun1+10)=8),AugSun1+10,""),IF(AND(YEAR(AugSun1+17)=CalendarYear,MONTH(AugSun1+17)=8),AugSun1+17,""))</f>
        <v>45153</v>
      </c>
      <c r="N34" s="20">
        <f>IF(DAY(AugSun1)=1,IF(AND(YEAR(AugSun1+11)=CalendarYear,MONTH(AugSun1+11)=8),AugSun1+11,""),IF(AND(YEAR(AugSun1+18)=CalendarYear,MONTH(AugSun1+18)=8),AugSun1+18,""))</f>
        <v>45154</v>
      </c>
      <c r="O34" s="20">
        <f>IF(DAY(AugSun1)=1,IF(AND(YEAR(AugSun1+12)=CalendarYear,MONTH(AugSun1+12)=8),AugSun1+12,""),IF(AND(YEAR(AugSun1+19)=CalendarYear,MONTH(AugSun1+19)=8),AugSun1+19,""))</f>
        <v>45155</v>
      </c>
      <c r="P34" s="20">
        <f>IF(DAY(AugSun1)=1,IF(AND(YEAR(AugSun1+13)=CalendarYear,MONTH(AugSun1+13)=8),AugSun1+13,""),IF(AND(YEAR(AugSun1+20)=CalendarYear,MONTH(AugSun1+20)=8),AugSun1+20,""))</f>
        <v>45156</v>
      </c>
      <c r="Q34" s="25">
        <f>IF(DAY(AugSun1)=1,IF(AND(YEAR(AugSun1+14)=CalendarYear,MONTH(AugSun1+14)=8),AugSun1+14,""),IF(AND(YEAR(AugSun1+21)=CalendarYear,MONTH(AugSun1+21)=8),AugSun1+21,""))</f>
        <v>45157</v>
      </c>
      <c r="S34" s="3"/>
      <c r="U34" s="43" t="s">
        <v>54</v>
      </c>
    </row>
    <row r="35" spans="1:21" ht="15.75" customHeight="1" x14ac:dyDescent="0.2">
      <c r="B35" s="23"/>
      <c r="C35" s="17">
        <f>IF(DAY(JulSun1)=1,IF(AND(YEAR(JulSun1+15)=CalendarYear,MONTH(JulSun1+15)=7),JulSun1+15,""),IF(AND(YEAR(JulSun1+22)=CalendarYear,MONTH(JulSun1+22)=7),JulSun1+22,""))</f>
        <v>45123</v>
      </c>
      <c r="D35" s="20">
        <f>IF(DAY(JulSun1)=1,IF(AND(YEAR(JulSun1+16)=CalendarYear,MONTH(JulSun1+16)=7),JulSun1+16,""),IF(AND(YEAR(JulSun1+23)=CalendarYear,MONTH(JulSun1+23)=7),JulSun1+23,""))</f>
        <v>45124</v>
      </c>
      <c r="E35" s="20">
        <f>IF(DAY(JulSun1)=1,IF(AND(YEAR(JulSun1+17)=CalendarYear,MONTH(JulSun1+17)=7),JulSun1+17,""),IF(AND(YEAR(JulSun1+24)=CalendarYear,MONTH(JulSun1+24)=7),JulSun1+24,""))</f>
        <v>45125</v>
      </c>
      <c r="F35" s="20">
        <f>IF(DAY(JulSun1)=1,IF(AND(YEAR(JulSun1+18)=CalendarYear,MONTH(JulSun1+18)=7),JulSun1+18,""),IF(AND(YEAR(JulSun1+25)=CalendarYear,MONTH(JulSun1+25)=7),JulSun1+25,""))</f>
        <v>45126</v>
      </c>
      <c r="G35" s="20">
        <f>IF(DAY(JulSun1)=1,IF(AND(YEAR(JulSun1+19)=CalendarYear,MONTH(JulSun1+19)=7),JulSun1+19,""),IF(AND(YEAR(JulSun1+26)=CalendarYear,MONTH(JulSun1+26)=7),JulSun1+26,""))</f>
        <v>45127</v>
      </c>
      <c r="H35" s="20">
        <f>IF(DAY(JulSun1)=1,IF(AND(YEAR(JulSun1+20)=CalendarYear,MONTH(JulSun1+20)=7),JulSun1+20,""),IF(AND(YEAR(JulSun1+27)=CalendarYear,MONTH(JulSun1+27)=7),JulSun1+27,""))</f>
        <v>45128</v>
      </c>
      <c r="I35" s="25">
        <f>IF(DAY(JulSun1)=1,IF(AND(YEAR(JulSun1+21)=CalendarYear,MONTH(JulSun1+21)=7),JulSun1+21,""),IF(AND(YEAR(JulSun1+28)=CalendarYear,MONTH(JulSun1+28)=7),JulSun1+28,""))</f>
        <v>45129</v>
      </c>
      <c r="J35" s="23"/>
      <c r="K35" s="17">
        <f>IF(DAY(AugSun1)=1,IF(AND(YEAR(AugSun1+15)=CalendarYear,MONTH(AugSun1+15)=8),AugSun1+15,""),IF(AND(YEAR(AugSun1+22)=CalendarYear,MONTH(AugSun1+22)=8),AugSun1+22,""))</f>
        <v>45158</v>
      </c>
      <c r="L35" s="19">
        <f>IF(DAY(AugSun1)=1,IF(AND(YEAR(AugSun1+16)=CalendarYear,MONTH(AugSun1+16)=8),AugSun1+16,""),IF(AND(YEAR(AugSun1+23)=CalendarYear,MONTH(AugSun1+23)=8),AugSun1+23,""))</f>
        <v>45159</v>
      </c>
      <c r="M35" s="19">
        <f>IF(DAY(AugSun1)=1,IF(AND(YEAR(AugSun1+17)=CalendarYear,MONTH(AugSun1+17)=8),AugSun1+17,""),IF(AND(YEAR(AugSun1+24)=CalendarYear,MONTH(AugSun1+24)=8),AugSun1+24,""))</f>
        <v>45160</v>
      </c>
      <c r="N35" s="19">
        <f>IF(DAY(AugSun1)=1,IF(AND(YEAR(AugSun1+18)=CalendarYear,MONTH(AugSun1+18)=8),AugSun1+18,""),IF(AND(YEAR(AugSun1+25)=CalendarYear,MONTH(AugSun1+25)=8),AugSun1+25,""))</f>
        <v>45161</v>
      </c>
      <c r="O35" s="19">
        <f>IF(DAY(AugSun1)=1,IF(AND(YEAR(AugSun1+19)=CalendarYear,MONTH(AugSun1+19)=8),AugSun1+19,""),IF(AND(YEAR(AugSun1+26)=CalendarYear,MONTH(AugSun1+26)=8),AugSun1+26,""))</f>
        <v>45162</v>
      </c>
      <c r="P35" s="19">
        <f>IF(DAY(AugSun1)=1,IF(AND(YEAR(AugSun1+20)=CalendarYear,MONTH(AugSun1+20)=8),AugSun1+20,""),IF(AND(YEAR(AugSun1+27)=CalendarYear,MONTH(AugSun1+27)=8),AugSun1+27,""))</f>
        <v>45163</v>
      </c>
      <c r="Q35" s="25">
        <f>IF(DAY(AugSun1)=1,IF(AND(YEAR(AugSun1+21)=CalendarYear,MONTH(AugSun1+21)=8),AugSun1+21,""),IF(AND(YEAR(AugSun1+28)=CalendarYear,MONTH(AugSun1+28)=8),AugSun1+28,""))</f>
        <v>45164</v>
      </c>
      <c r="S35" s="3"/>
      <c r="U35" s="7"/>
    </row>
    <row r="36" spans="1:21" ht="15.75" customHeight="1" x14ac:dyDescent="0.2">
      <c r="B36" s="23"/>
      <c r="C36" s="17">
        <f>IF(DAY(JulSun1)=1,IF(AND(YEAR(JulSun1+22)=CalendarYear,MONTH(JulSun1+22)=7),JulSun1+22,""),IF(AND(YEAR(JulSun1+29)=CalendarYear,MONTH(JulSun1+29)=7),JulSun1+29,""))</f>
        <v>45130</v>
      </c>
      <c r="D36" s="19">
        <f>IF(DAY(JulSun1)=1,IF(AND(YEAR(JulSun1+23)=CalendarYear,MONTH(JulSun1+23)=7),JulSun1+23,""),IF(AND(YEAR(JulSun1+30)=CalendarYear,MONTH(JulSun1+30)=7),JulSun1+30,""))</f>
        <v>45131</v>
      </c>
      <c r="E36" s="19">
        <f>IF(DAY(JulSun1)=1,IF(AND(YEAR(JulSun1+24)=CalendarYear,MONTH(JulSun1+24)=7),JulSun1+24,""),IF(AND(YEAR(JulSun1+31)=CalendarYear,MONTH(JulSun1+31)=7),JulSun1+31,""))</f>
        <v>45132</v>
      </c>
      <c r="F36" s="19">
        <f>IF(DAY(JulSun1)=1,IF(AND(YEAR(JulSun1+25)=CalendarYear,MONTH(JulSun1+25)=7),JulSun1+25,""),IF(AND(YEAR(JulSun1+32)=CalendarYear,MONTH(JulSun1+32)=7),JulSun1+32,""))</f>
        <v>45133</v>
      </c>
      <c r="G36" s="19">
        <f>IF(DAY(JulSun1)=1,IF(AND(YEAR(JulSun1+26)=CalendarYear,MONTH(JulSun1+26)=7),JulSun1+26,""),IF(AND(YEAR(JulSun1+33)=CalendarYear,MONTH(JulSun1+33)=7),JulSun1+33,""))</f>
        <v>45134</v>
      </c>
      <c r="H36" s="19">
        <f>IF(DAY(JulSun1)=1,IF(AND(YEAR(JulSun1+27)=CalendarYear,MONTH(JulSun1+27)=7),JulSun1+27,""),IF(AND(YEAR(JulSun1+34)=CalendarYear,MONTH(JulSun1+34)=7),JulSun1+34,""))</f>
        <v>45135</v>
      </c>
      <c r="I36" s="25">
        <f>IF(DAY(JulSun1)=1,IF(AND(YEAR(JulSun1+28)=CalendarYear,MONTH(JulSun1+28)=7),JulSun1+28,""),IF(AND(YEAR(JulSun1+35)=CalendarYear,MONTH(JulSun1+35)=7),JulSun1+35,""))</f>
        <v>45136</v>
      </c>
      <c r="J36" s="23"/>
      <c r="K36" s="17">
        <f>IF(DAY(AugSun1)=1,IF(AND(YEAR(AugSun1+22)=CalendarYear,MONTH(AugSun1+22)=8),AugSun1+22,""),IF(AND(YEAR(AugSun1+29)=CalendarYear,MONTH(AugSun1+29)=8),AugSun1+29,""))</f>
        <v>45165</v>
      </c>
      <c r="L36" s="20">
        <f>IF(DAY(AugSun1)=1,IF(AND(YEAR(AugSun1+23)=CalendarYear,MONTH(AugSun1+23)=8),AugSun1+23,""),IF(AND(YEAR(AugSun1+30)=CalendarYear,MONTH(AugSun1+30)=8),AugSun1+30,""))</f>
        <v>45166</v>
      </c>
      <c r="M36" s="20">
        <f>IF(DAY(AugSun1)=1,IF(AND(YEAR(AugSun1+24)=CalendarYear,MONTH(AugSun1+24)=8),AugSun1+24,""),IF(AND(YEAR(AugSun1+31)=CalendarYear,MONTH(AugSun1+31)=8),AugSun1+31,""))</f>
        <v>45167</v>
      </c>
      <c r="N36" s="2">
        <f>IF(DAY(AugSun1)=1,IF(AND(YEAR(AugSun1+25)=CalendarYear,MONTH(AugSun1+25)=8),AugSun1+25,""),IF(AND(YEAR(AugSun1+32)=CalendarYear,MONTH(AugSun1+32)=8),AugSun1+32,""))</f>
        <v>45168</v>
      </c>
      <c r="O36" s="2">
        <f>IF(DAY(AugSun1)=1,IF(AND(YEAR(AugSun1+26)=CalendarYear,MONTH(AugSun1+26)=8),AugSun1+26,""),IF(AND(YEAR(AugSun1+33)=CalendarYear,MONTH(AugSun1+33)=8),AugSun1+33,""))</f>
        <v>45169</v>
      </c>
      <c r="P36" s="2" t="str">
        <f>IF(DAY(AugSun1)=1,IF(AND(YEAR(AugSun1+27)=CalendarYear,MONTH(AugSun1+27)=8),AugSun1+27,""),IF(AND(YEAR(AugSun1+34)=CalendarYear,MONTH(AugSun1+34)=8),AugSun1+34,""))</f>
        <v/>
      </c>
      <c r="Q36" s="25" t="str">
        <f>IF(DAY(AugSun1)=1,IF(AND(YEAR(AugSun1+28)=CalendarYear,MONTH(AugSun1+28)=8),AugSun1+28,""),IF(AND(YEAR(AugSun1+35)=CalendarYear,MONTH(AugSun1+35)=8),AugSun1+35,""))</f>
        <v/>
      </c>
      <c r="S36" s="3"/>
      <c r="U36" s="8"/>
    </row>
    <row r="37" spans="1:21" ht="15.75" customHeight="1" x14ac:dyDescent="0.2">
      <c r="B37" s="26"/>
      <c r="C37" s="27">
        <f>IF(DAY(JulSun1)=1,IF(AND(YEAR(JulSun1+29)=CalendarYear,MONTH(JulSun1+29)=7),JulSun1+29,""),IF(AND(YEAR(JulSun1+36)=CalendarYear,MONTH(JulSun1+36)=7),JulSun1+36,""))</f>
        <v>45137</v>
      </c>
      <c r="D37" s="27">
        <f>IF(DAY(JulSun1)=1,IF(AND(YEAR(JulSun1+30)=CalendarYear,MONTH(JulSun1+30)=7),JulSun1+30,""),IF(AND(YEAR(JulSun1+37)=CalendarYear,MONTH(JulSun1+37)=7),JulSun1+37,""))</f>
        <v>45138</v>
      </c>
      <c r="E37" s="27" t="str">
        <f>IF(DAY(JulSun1)=1,IF(AND(YEAR(JulSun1+31)=CalendarYear,MONTH(JulSun1+31)=7),JulSun1+31,""),IF(AND(YEAR(JulSun1+38)=CalendarYear,MONTH(JulSun1+38)=7),JulSun1+38,""))</f>
        <v/>
      </c>
      <c r="F37" s="27" t="str">
        <f>IF(DAY(JulSun1)=1,IF(AND(YEAR(JulSun1+32)=CalendarYear,MONTH(JulSun1+32)=7),JulSun1+32,""),IF(AND(YEAR(JulSun1+39)=CalendarYear,MONTH(JulSun1+39)=7),JulSun1+39,""))</f>
        <v/>
      </c>
      <c r="G37" s="27" t="str">
        <f>IF(DAY(JulSun1)=1,IF(AND(YEAR(JulSun1+33)=CalendarYear,MONTH(JulSun1+33)=7),JulSun1+33,""),IF(AND(YEAR(JulSun1+40)=CalendarYear,MONTH(JulSun1+40)=7),JulSun1+40,""))</f>
        <v/>
      </c>
      <c r="H37" s="27" t="str">
        <f>IF(DAY(JulSun1)=1,IF(AND(YEAR(JulSun1+34)=CalendarYear,MONTH(JulSun1+34)=7),JulSun1+34,""),IF(AND(YEAR(JulSun1+41)=CalendarYear,MONTH(JulSun1+41)=7),JulSun1+41,""))</f>
        <v/>
      </c>
      <c r="I37" s="28" t="str">
        <f>IF(DAY(JulSun1)=1,IF(AND(YEAR(JulSun1+35)=CalendarYear,MONTH(JulSun1+35)=7),JulSun1+35,""),IF(AND(YEAR(JulSun1+42)=CalendarYear,MONTH(JulSun1+42)=7),JulSun1+42,""))</f>
        <v/>
      </c>
      <c r="J37" s="26"/>
      <c r="K37" s="35" t="str">
        <f>IF(DAY(AugSun1)=1,IF(AND(YEAR(AugSun1+29)=CalendarYear,MONTH(AugSun1+29)=8),AugSun1+29,""),IF(AND(YEAR(AugSun1+36)=CalendarYear,MONTH(AugSun1+36)=8),AugSun1+36,""))</f>
        <v/>
      </c>
      <c r="L37" s="27" t="str">
        <f>IF(DAY(AugSun1)=1,IF(AND(YEAR(AugSun1+30)=CalendarYear,MONTH(AugSun1+30)=8),AugSun1+30,""),IF(AND(YEAR(AugSun1+37)=CalendarYear,MONTH(AugSun1+37)=8),AugSun1+37,""))</f>
        <v/>
      </c>
      <c r="M37" s="27" t="str">
        <f>IF(DAY(AugSun1)=1,IF(AND(YEAR(AugSun1+31)=CalendarYear,MONTH(AugSun1+31)=8),AugSun1+31,""),IF(AND(YEAR(AugSun1+38)=CalendarYear,MONTH(AugSun1+38)=8),AugSun1+38,""))</f>
        <v/>
      </c>
      <c r="N37" s="27" t="str">
        <f>IF(DAY(AugSun1)=1,IF(AND(YEAR(AugSun1+32)=CalendarYear,MONTH(AugSun1+32)=8),AugSun1+32,""),IF(AND(YEAR(AugSun1+39)=CalendarYear,MONTH(AugSun1+39)=8),AugSun1+39,""))</f>
        <v/>
      </c>
      <c r="O37" s="27" t="str">
        <f>IF(DAY(AugSun1)=1,IF(AND(YEAR(AugSun1+33)=CalendarYear,MONTH(AugSun1+33)=8),AugSun1+33,""),IF(AND(YEAR(AugSun1+40)=CalendarYear,MONTH(AugSun1+40)=8),AugSun1+40,""))</f>
        <v/>
      </c>
      <c r="P37" s="27" t="str">
        <f>IF(DAY(AugSun1)=1,IF(AND(YEAR(AugSun1+34)=CalendarYear,MONTH(AugSun1+34)=8),AugSun1+34,""),IF(AND(YEAR(AugSun1+41)=CalendarYear,MONTH(AugSun1+41)=8),AugSun1+41,""))</f>
        <v/>
      </c>
      <c r="Q37" s="28" t="str">
        <f>IF(DAY(AugSun1)=1,IF(AND(YEAR(AugSun1+35)=CalendarYear,MONTH(AugSun1+35)=8),AugSun1+35,""),IF(AND(YEAR(AugSun1+42)=CalendarYear,MONTH(AugSun1+42)=8),AugSun1+42,""))</f>
        <v/>
      </c>
      <c r="S37" s="3"/>
      <c r="U37" s="9"/>
    </row>
    <row r="38" spans="1:21" ht="15.75" customHeight="1" x14ac:dyDescent="0.2">
      <c r="C38" s="2"/>
      <c r="D38" s="2"/>
      <c r="E38" s="2"/>
      <c r="F38" s="2"/>
      <c r="G38" s="2"/>
      <c r="H38" s="2"/>
      <c r="I38" s="2"/>
      <c r="K38" s="2"/>
      <c r="L38" s="2"/>
      <c r="M38" s="2"/>
      <c r="N38" s="2"/>
      <c r="O38" s="2"/>
      <c r="P38" s="2"/>
      <c r="Q38" s="2"/>
      <c r="S38" s="3"/>
      <c r="U38" s="7"/>
    </row>
    <row r="39" spans="1:21" ht="15.75" customHeight="1" x14ac:dyDescent="0.2">
      <c r="A39" s="15" t="s">
        <v>7</v>
      </c>
      <c r="B39" s="22"/>
      <c r="C39" s="90" t="s">
        <v>27</v>
      </c>
      <c r="D39" s="90"/>
      <c r="E39" s="90"/>
      <c r="F39" s="90"/>
      <c r="G39" s="90"/>
      <c r="H39" s="90"/>
      <c r="I39" s="91"/>
      <c r="J39" s="22"/>
      <c r="K39" s="90" t="s">
        <v>28</v>
      </c>
      <c r="L39" s="90"/>
      <c r="M39" s="90"/>
      <c r="N39" s="90"/>
      <c r="O39" s="90"/>
      <c r="P39" s="90"/>
      <c r="Q39" s="91"/>
      <c r="S39" s="3"/>
    </row>
    <row r="40" spans="1:21" ht="15.75" customHeight="1" x14ac:dyDescent="0.2">
      <c r="A40" s="15" t="s">
        <v>15</v>
      </c>
      <c r="B40" s="23"/>
      <c r="C40" s="18" t="s">
        <v>0</v>
      </c>
      <c r="D40" s="13" t="s">
        <v>44</v>
      </c>
      <c r="E40" s="13" t="s">
        <v>45</v>
      </c>
      <c r="F40" s="13" t="s">
        <v>46</v>
      </c>
      <c r="G40" s="13" t="s">
        <v>47</v>
      </c>
      <c r="H40" s="13" t="s">
        <v>48</v>
      </c>
      <c r="I40" s="24" t="s">
        <v>49</v>
      </c>
      <c r="J40" s="23"/>
      <c r="K40" s="18" t="s">
        <v>0</v>
      </c>
      <c r="L40" s="13" t="s">
        <v>44</v>
      </c>
      <c r="M40" s="13" t="s">
        <v>45</v>
      </c>
      <c r="N40" s="13" t="s">
        <v>46</v>
      </c>
      <c r="O40" s="13" t="s">
        <v>47</v>
      </c>
      <c r="P40" s="13" t="s">
        <v>48</v>
      </c>
      <c r="Q40" s="24" t="s">
        <v>49</v>
      </c>
      <c r="S40" s="3"/>
    </row>
    <row r="41" spans="1:21" ht="15.75" customHeight="1" x14ac:dyDescent="0.2">
      <c r="B41" s="23"/>
      <c r="C41" s="17" t="str">
        <f>IF(DAY(SepSun1)=1,"",IF(AND(YEAR(SepSun1+1)=CalendarYear,MONTH(SepSun1+1)=9),SepSun1+1,""))</f>
        <v/>
      </c>
      <c r="D41" s="2" t="str">
        <f>IF(DAY(SepSun1)=1,"",IF(AND(YEAR(SepSun1+2)=CalendarYear,MONTH(SepSun1+2)=9),SepSun1+2,""))</f>
        <v/>
      </c>
      <c r="E41" s="2" t="str">
        <f>IF(DAY(SepSun1)=1,"",IF(AND(YEAR(SepSun1+3)=CalendarYear,MONTH(SepSun1+3)=9),SepSun1+3,""))</f>
        <v/>
      </c>
      <c r="F41" s="20" t="str">
        <f>IF(DAY(SepSun1)=1,"",IF(AND(YEAR(SepSun1+4)=CalendarYear,MONTH(SepSun1+4)=9),SepSun1+4,""))</f>
        <v/>
      </c>
      <c r="G41" s="20" t="str">
        <f>IF(DAY(SepSun1)=1,"",IF(AND(YEAR(SepSun1+5)=CalendarYear,MONTH(SepSun1+5)=9),SepSun1+5,""))</f>
        <v/>
      </c>
      <c r="H41" s="20">
        <f>IF(DAY(SepSun1)=1,"",IF(AND(YEAR(SepSun1+6)=CalendarYear,MONTH(SepSun1+6)=9),SepSun1+6,""))</f>
        <v>45170</v>
      </c>
      <c r="I41" s="25">
        <f>IF(DAY(SepSun1)=1,IF(AND(YEAR(SepSun1)=CalendarYear,MONTH(SepSun1)=9),SepSun1,""),IF(AND(YEAR(SepSun1+7)=CalendarYear,MONTH(SepSun1+7)=9),SepSun1+7,""))</f>
        <v>45171</v>
      </c>
      <c r="J41" s="23"/>
      <c r="K41" s="17">
        <f>IF(DAY(OctSun1)=1,"",IF(AND(YEAR(OctSun1+1)=CalendarYear,MONTH(OctSun1+1)=10),OctSun1+1,""))</f>
        <v>45200</v>
      </c>
      <c r="L41" s="2">
        <f>IF(DAY(OctSun1)=1,"",IF(AND(YEAR(OctSun1+2)=CalendarYear,MONTH(OctSun1+2)=10),OctSun1+2,""))</f>
        <v>45201</v>
      </c>
      <c r="M41" s="2">
        <f>IF(DAY(OctSun1)=1,"",IF(AND(YEAR(OctSun1+3)=CalendarYear,MONTH(OctSun1+3)=10),OctSun1+3,""))</f>
        <v>45202</v>
      </c>
      <c r="N41" s="2">
        <f>IF(DAY(OctSun1)=1,"",IF(AND(YEAR(OctSun1+4)=CalendarYear,MONTH(OctSun1+4)=10),OctSun1+4,""))</f>
        <v>45203</v>
      </c>
      <c r="O41" s="2">
        <f>IF(DAY(OctSun1)=1,"",IF(AND(YEAR(OctSun1+5)=CalendarYear,MONTH(OctSun1+5)=10),OctSun1+5,""))</f>
        <v>45204</v>
      </c>
      <c r="P41" s="20">
        <f>IF(DAY(OctSun1)=1,"",IF(AND(YEAR(OctSun1+6)=CalendarYear,MONTH(OctSun1+6)=10),OctSun1+6,""))</f>
        <v>45205</v>
      </c>
      <c r="Q41" s="25">
        <f>IF(DAY(OctSun1)=1,IF(AND(YEAR(OctSun1)=CalendarYear,MONTH(OctSun1)=10),OctSun1,""),IF(AND(YEAR(OctSun1+7)=CalendarYear,MONTH(OctSun1+7)=10),OctSun1+7,""))</f>
        <v>45206</v>
      </c>
      <c r="S41" s="3"/>
    </row>
    <row r="42" spans="1:21" ht="15.75" customHeight="1" x14ac:dyDescent="0.2">
      <c r="B42" s="23"/>
      <c r="C42" s="17">
        <f>IF(DAY(SepSun1)=1,IF(AND(YEAR(SepSun1+1)=CalendarYear,MONTH(SepSun1+1)=9),SepSun1+1,""),IF(AND(YEAR(SepSun1+8)=CalendarYear,MONTH(SepSun1+8)=9),SepSun1+8,""))</f>
        <v>45172</v>
      </c>
      <c r="D42" s="19">
        <f>IF(DAY(SepSun1)=1,IF(AND(YEAR(SepSun1+2)=CalendarYear,MONTH(SepSun1+2)=9),SepSun1+2,""),IF(AND(YEAR(SepSun1+9)=CalendarYear,MONTH(SepSun1+9)=9),SepSun1+9,""))</f>
        <v>45173</v>
      </c>
      <c r="E42" s="19">
        <f>IF(DAY(SepSun1)=1,IF(AND(YEAR(SepSun1+3)=CalendarYear,MONTH(SepSun1+3)=9),SepSun1+3,""),IF(AND(YEAR(SepSun1+10)=CalendarYear,MONTH(SepSun1+10)=9),SepSun1+10,""))</f>
        <v>45174</v>
      </c>
      <c r="F42" s="19">
        <f>IF(DAY(SepSun1)=1,IF(AND(YEAR(SepSun1+4)=CalendarYear,MONTH(SepSun1+4)=9),SepSun1+4,""),IF(AND(YEAR(SepSun1+11)=CalendarYear,MONTH(SepSun1+11)=9),SepSun1+11,""))</f>
        <v>45175</v>
      </c>
      <c r="G42" s="19">
        <f>IF(DAY(SepSun1)=1,IF(AND(YEAR(SepSun1+5)=CalendarYear,MONTH(SepSun1+5)=9),SepSun1+5,""),IF(AND(YEAR(SepSun1+12)=CalendarYear,MONTH(SepSun1+12)=9),SepSun1+12,""))</f>
        <v>45176</v>
      </c>
      <c r="H42" s="19">
        <f>IF(DAY(SepSun1)=1,IF(AND(YEAR(SepSun1+6)=CalendarYear,MONTH(SepSun1+6)=9),SepSun1+6,""),IF(AND(YEAR(SepSun1+13)=CalendarYear,MONTH(SepSun1+13)=9),SepSun1+13,""))</f>
        <v>45177</v>
      </c>
      <c r="I42" s="25">
        <f>IF(DAY(SepSun1)=1,IF(AND(YEAR(SepSun1+7)=CalendarYear,MONTH(SepSun1+7)=9),SepSun1+7,""),IF(AND(YEAR(SepSun1+14)=CalendarYear,MONTH(SepSun1+14)=9),SepSun1+14,""))</f>
        <v>45178</v>
      </c>
      <c r="J42" s="23"/>
      <c r="K42" s="17">
        <f>IF(DAY(OctSun1)=1,IF(AND(YEAR(OctSun1+1)=CalendarYear,MONTH(OctSun1+1)=10),OctSun1+1,""),IF(AND(YEAR(OctSun1+8)=CalendarYear,MONTH(OctSun1+8)=10),OctSun1+8,""))</f>
        <v>45207</v>
      </c>
      <c r="L42" s="19">
        <f>IF(DAY(OctSun1)=1,IF(AND(YEAR(OctSun1+2)=CalendarYear,MONTH(OctSun1+2)=10),OctSun1+2,""),IF(AND(YEAR(OctSun1+9)=CalendarYear,MONTH(OctSun1+9)=10),OctSun1+9,""))</f>
        <v>45208</v>
      </c>
      <c r="M42" s="19">
        <f>IF(DAY(OctSun1)=1,IF(AND(YEAR(OctSun1+3)=CalendarYear,MONTH(OctSun1+3)=10),OctSun1+3,""),IF(AND(YEAR(OctSun1+10)=CalendarYear,MONTH(OctSun1+10)=10),OctSun1+10,""))</f>
        <v>45209</v>
      </c>
      <c r="N42" s="19">
        <f>IF(DAY(OctSun1)=1,IF(AND(YEAR(OctSun1+4)=CalendarYear,MONTH(OctSun1+4)=10),OctSun1+4,""),IF(AND(YEAR(OctSun1+11)=CalendarYear,MONTH(OctSun1+11)=10),OctSun1+11,""))</f>
        <v>45210</v>
      </c>
      <c r="O42" s="19">
        <f>IF(DAY(OctSun1)=1,IF(AND(YEAR(OctSun1+5)=CalendarYear,MONTH(OctSun1+5)=10),OctSun1+5,""),IF(AND(YEAR(OctSun1+12)=CalendarYear,MONTH(OctSun1+12)=10),OctSun1+12,""))</f>
        <v>45211</v>
      </c>
      <c r="P42" s="19">
        <f>IF(DAY(OctSun1)=1,IF(AND(YEAR(OctSun1+6)=CalendarYear,MONTH(OctSun1+6)=10),OctSun1+6,""),IF(AND(YEAR(OctSun1+13)=CalendarYear,MONTH(OctSun1+13)=10),OctSun1+13,""))</f>
        <v>45212</v>
      </c>
      <c r="Q42" s="25">
        <f>IF(DAY(OctSun1)=1,IF(AND(YEAR(OctSun1+7)=CalendarYear,MONTH(OctSun1+7)=10),OctSun1+7,""),IF(AND(YEAR(OctSun1+14)=CalendarYear,MONTH(OctSun1+14)=10),OctSun1+14,""))</f>
        <v>45213</v>
      </c>
      <c r="S42" s="3"/>
    </row>
    <row r="43" spans="1:21" ht="15.75" customHeight="1" x14ac:dyDescent="0.2">
      <c r="B43" s="23"/>
      <c r="C43" s="17">
        <f>IF(DAY(SepSun1)=1,IF(AND(YEAR(SepSun1+8)=CalendarYear,MONTH(SepSun1+8)=9),SepSun1+8,""),IF(AND(YEAR(SepSun1+15)=CalendarYear,MONTH(SepSun1+15)=9),SepSun1+15,""))</f>
        <v>45179</v>
      </c>
      <c r="D43" s="20">
        <f>IF(DAY(SepSun1)=1,IF(AND(YEAR(SepSun1+9)=CalendarYear,MONTH(SepSun1+9)=9),SepSun1+9,""),IF(AND(YEAR(SepSun1+16)=CalendarYear,MONTH(SepSun1+16)=9),SepSun1+16,""))</f>
        <v>45180</v>
      </c>
      <c r="E43" s="20">
        <f>IF(DAY(SepSun1)=1,IF(AND(YEAR(SepSun1+10)=CalendarYear,MONTH(SepSun1+10)=9),SepSun1+10,""),IF(AND(YEAR(SepSun1+17)=CalendarYear,MONTH(SepSun1+17)=9),SepSun1+17,""))</f>
        <v>45181</v>
      </c>
      <c r="F43" s="20">
        <f>IF(DAY(SepSun1)=1,IF(AND(YEAR(SepSun1+11)=CalendarYear,MONTH(SepSun1+11)=9),SepSun1+11,""),IF(AND(YEAR(SepSun1+18)=CalendarYear,MONTH(SepSun1+18)=9),SepSun1+18,""))</f>
        <v>45182</v>
      </c>
      <c r="G43" s="20">
        <f>IF(DAY(SepSun1)=1,IF(AND(YEAR(SepSun1+12)=CalendarYear,MONTH(SepSun1+12)=9),SepSun1+12,""),IF(AND(YEAR(SepSun1+19)=CalendarYear,MONTH(SepSun1+19)=9),SepSun1+19,""))</f>
        <v>45183</v>
      </c>
      <c r="H43" s="20">
        <f>IF(DAY(SepSun1)=1,IF(AND(YEAR(SepSun1+13)=CalendarYear,MONTH(SepSun1+13)=9),SepSun1+13,""),IF(AND(YEAR(SepSun1+20)=CalendarYear,MONTH(SepSun1+20)=9),SepSun1+20,""))</f>
        <v>45184</v>
      </c>
      <c r="I43" s="25">
        <f>IF(DAY(SepSun1)=1,IF(AND(YEAR(SepSun1+14)=CalendarYear,MONTH(SepSun1+14)=9),SepSun1+14,""),IF(AND(YEAR(SepSun1+21)=CalendarYear,MONTH(SepSun1+21)=9),SepSun1+21,""))</f>
        <v>45185</v>
      </c>
      <c r="J43" s="23"/>
      <c r="K43" s="17">
        <f>IF(DAY(OctSun1)=1,IF(AND(YEAR(OctSun1+8)=CalendarYear,MONTH(OctSun1+8)=10),OctSun1+8,""),IF(AND(YEAR(OctSun1+15)=CalendarYear,MONTH(OctSun1+15)=10),OctSun1+15,""))</f>
        <v>45214</v>
      </c>
      <c r="L43" s="20">
        <f>IF(DAY(OctSun1)=1,IF(AND(YEAR(OctSun1+9)=CalendarYear,MONTH(OctSun1+9)=10),OctSun1+9,""),IF(AND(YEAR(OctSun1+16)=CalendarYear,MONTH(OctSun1+16)=10),OctSun1+16,""))</f>
        <v>45215</v>
      </c>
      <c r="M43" s="20">
        <f>IF(DAY(OctSun1)=1,IF(AND(YEAR(OctSun1+10)=CalendarYear,MONTH(OctSun1+10)=10),OctSun1+10,""),IF(AND(YEAR(OctSun1+17)=CalendarYear,MONTH(OctSun1+17)=10),OctSun1+17,""))</f>
        <v>45216</v>
      </c>
      <c r="N43" s="20">
        <f>IF(DAY(OctSun1)=1,IF(AND(YEAR(OctSun1+11)=CalendarYear,MONTH(OctSun1+11)=10),OctSun1+11,""),IF(AND(YEAR(OctSun1+18)=CalendarYear,MONTH(OctSun1+18)=10),OctSun1+18,""))</f>
        <v>45217</v>
      </c>
      <c r="O43" s="20">
        <f>IF(DAY(OctSun1)=1,IF(AND(YEAR(OctSun1+12)=CalendarYear,MONTH(OctSun1+12)=10),OctSun1+12,""),IF(AND(YEAR(OctSun1+19)=CalendarYear,MONTH(OctSun1+19)=10),OctSun1+19,""))</f>
        <v>45218</v>
      </c>
      <c r="P43" s="20">
        <f>IF(DAY(OctSun1)=1,IF(AND(YEAR(OctSun1+13)=CalendarYear,MONTH(OctSun1+13)=10),OctSun1+13,""),IF(AND(YEAR(OctSun1+20)=CalendarYear,MONTH(OctSun1+20)=10),OctSun1+20,""))</f>
        <v>45219</v>
      </c>
      <c r="Q43" s="25">
        <f>IF(DAY(OctSun1)=1,IF(AND(YEAR(OctSun1+14)=CalendarYear,MONTH(OctSun1+14)=10),OctSun1+14,""),IF(AND(YEAR(OctSun1+21)=CalendarYear,MONTH(OctSun1+21)=10),OctSun1+21,""))</f>
        <v>45220</v>
      </c>
      <c r="S43" s="3"/>
      <c r="U43" s="9"/>
    </row>
    <row r="44" spans="1:21" ht="15.75" customHeight="1" x14ac:dyDescent="0.2">
      <c r="A44" s="15" t="s">
        <v>8</v>
      </c>
      <c r="B44" s="23"/>
      <c r="C44" s="17">
        <f>IF(DAY(SepSun1)=1,IF(AND(YEAR(SepSun1+15)=CalendarYear,MONTH(SepSun1+15)=9),SepSun1+15,""),IF(AND(YEAR(SepSun1+22)=CalendarYear,MONTH(SepSun1+22)=9),SepSun1+22,""))</f>
        <v>45186</v>
      </c>
      <c r="D44" s="19">
        <f>IF(DAY(SepSun1)=1,IF(AND(YEAR(SepSun1+16)=CalendarYear,MONTH(SepSun1+16)=9),SepSun1+16,""),IF(AND(YEAR(SepSun1+23)=CalendarYear,MONTH(SepSun1+23)=9),SepSun1+23,""))</f>
        <v>45187</v>
      </c>
      <c r="E44" s="19">
        <f>IF(DAY(SepSun1)=1,IF(AND(YEAR(SepSun1+17)=CalendarYear,MONTH(SepSun1+17)=9),SepSun1+17,""),IF(AND(YEAR(SepSun1+24)=CalendarYear,MONTH(SepSun1+24)=9),SepSun1+24,""))</f>
        <v>45188</v>
      </c>
      <c r="F44" s="19">
        <f>IF(DAY(SepSun1)=1,IF(AND(YEAR(SepSun1+18)=CalendarYear,MONTH(SepSun1+18)=9),SepSun1+18,""),IF(AND(YEAR(SepSun1+25)=CalendarYear,MONTH(SepSun1+25)=9),SepSun1+25,""))</f>
        <v>45189</v>
      </c>
      <c r="G44" s="19">
        <f>IF(DAY(SepSun1)=1,IF(AND(YEAR(SepSun1+19)=CalendarYear,MONTH(SepSun1+19)=9),SepSun1+19,""),IF(AND(YEAR(SepSun1+26)=CalendarYear,MONTH(SepSun1+26)=9),SepSun1+26,""))</f>
        <v>45190</v>
      </c>
      <c r="H44" s="19">
        <f>IF(DAY(SepSun1)=1,IF(AND(YEAR(SepSun1+20)=CalendarYear,MONTH(SepSun1+20)=9),SepSun1+20,""),IF(AND(YEAR(SepSun1+27)=CalendarYear,MONTH(SepSun1+27)=9),SepSun1+27,""))</f>
        <v>45191</v>
      </c>
      <c r="I44" s="25">
        <f>IF(DAY(SepSun1)=1,IF(AND(YEAR(SepSun1+21)=CalendarYear,MONTH(SepSun1+21)=9),SepSun1+21,""),IF(AND(YEAR(SepSun1+28)=CalendarYear,MONTH(SepSun1+28)=9),SepSun1+28,""))</f>
        <v>45192</v>
      </c>
      <c r="J44" s="23"/>
      <c r="K44" s="17">
        <f>IF(DAY(OctSun1)=1,IF(AND(YEAR(OctSun1+15)=CalendarYear,MONTH(OctSun1+15)=10),OctSun1+15,""),IF(AND(YEAR(OctSun1+22)=CalendarYear,MONTH(OctSun1+22)=10),OctSun1+22,""))</f>
        <v>45221</v>
      </c>
      <c r="L44" s="19">
        <f>IF(DAY(OctSun1)=1,IF(AND(YEAR(OctSun1+16)=CalendarYear,MONTH(OctSun1+16)=10),OctSun1+16,""),IF(AND(YEAR(OctSun1+23)=CalendarYear,MONTH(OctSun1+23)=10),OctSun1+23,""))</f>
        <v>45222</v>
      </c>
      <c r="M44" s="19">
        <f>IF(DAY(OctSun1)=1,IF(AND(YEAR(OctSun1+17)=CalendarYear,MONTH(OctSun1+17)=10),OctSun1+17,""),IF(AND(YEAR(OctSun1+24)=CalendarYear,MONTH(OctSun1+24)=10),OctSun1+24,""))</f>
        <v>45223</v>
      </c>
      <c r="N44" s="19">
        <f>IF(DAY(OctSun1)=1,IF(AND(YEAR(OctSun1+18)=CalendarYear,MONTH(OctSun1+18)=10),OctSun1+18,""),IF(AND(YEAR(OctSun1+25)=CalendarYear,MONTH(OctSun1+25)=10),OctSun1+25,""))</f>
        <v>45224</v>
      </c>
      <c r="O44" s="19">
        <f>IF(DAY(OctSun1)=1,IF(AND(YEAR(OctSun1+19)=CalendarYear,MONTH(OctSun1+19)=10),OctSun1+19,""),IF(AND(YEAR(OctSun1+26)=CalendarYear,MONTH(OctSun1+26)=10),OctSun1+26,""))</f>
        <v>45225</v>
      </c>
      <c r="P44" s="19">
        <f>IF(DAY(OctSun1)=1,IF(AND(YEAR(OctSun1+20)=CalendarYear,MONTH(OctSun1+20)=10),OctSun1+20,""),IF(AND(YEAR(OctSun1+27)=CalendarYear,MONTH(OctSun1+27)=10),OctSun1+27,""))</f>
        <v>45226</v>
      </c>
      <c r="Q44" s="25">
        <f>IF(DAY(OctSun1)=1,IF(AND(YEAR(OctSun1+21)=CalendarYear,MONTH(OctSun1+21)=10),OctSun1+21,""),IF(AND(YEAR(OctSun1+28)=CalendarYear,MONTH(OctSun1+28)=10),OctSun1+28,""))</f>
        <v>45227</v>
      </c>
      <c r="S44" s="3"/>
      <c r="U44" s="12"/>
    </row>
    <row r="45" spans="1:21" ht="15.75" customHeight="1" x14ac:dyDescent="0.2">
      <c r="A45" s="15" t="s">
        <v>9</v>
      </c>
      <c r="B45" s="23"/>
      <c r="C45" s="17">
        <f>IF(DAY(SepSun1)=1,IF(AND(YEAR(SepSun1+22)=CalendarYear,MONTH(SepSun1+22)=9),SepSun1+22,""),IF(AND(YEAR(SepSun1+29)=CalendarYear,MONTH(SepSun1+29)=9),SepSun1+29,""))</f>
        <v>45193</v>
      </c>
      <c r="D45" s="20">
        <f>IF(DAY(SepSun1)=1,IF(AND(YEAR(SepSun1+23)=CalendarYear,MONTH(SepSun1+23)=9),SepSun1+23,""),IF(AND(YEAR(SepSun1+30)=CalendarYear,MONTH(SepSun1+30)=9),SepSun1+30,""))</f>
        <v>45194</v>
      </c>
      <c r="E45" s="20">
        <f>IF(DAY(SepSun1)=1,IF(AND(YEAR(SepSun1+24)=CalendarYear,MONTH(SepSun1+24)=9),SepSun1+24,""),IF(AND(YEAR(SepSun1+31)=CalendarYear,MONTH(SepSun1+31)=9),SepSun1+31,""))</f>
        <v>45195</v>
      </c>
      <c r="F45" s="20">
        <f>IF(DAY(SepSun1)=1,IF(AND(YEAR(SepSun1+25)=CalendarYear,MONTH(SepSun1+25)=9),SepSun1+25,""),IF(AND(YEAR(SepSun1+32)=CalendarYear,MONTH(SepSun1+32)=9),SepSun1+32,""))</f>
        <v>45196</v>
      </c>
      <c r="G45" s="20">
        <f>IF(DAY(SepSun1)=1,IF(AND(YEAR(SepSun1+26)=CalendarYear,MONTH(SepSun1+26)=9),SepSun1+26,""),IF(AND(YEAR(SepSun1+33)=CalendarYear,MONTH(SepSun1+33)=9),SepSun1+33,""))</f>
        <v>45197</v>
      </c>
      <c r="H45" s="2">
        <f>IF(DAY(SepSun1)=1,IF(AND(YEAR(SepSun1+27)=CalendarYear,MONTH(SepSun1+27)=9),SepSun1+27,""),IF(AND(YEAR(SepSun1+34)=CalendarYear,MONTH(SepSun1+34)=9),SepSun1+34,""))</f>
        <v>45198</v>
      </c>
      <c r="I45" s="25">
        <f>IF(DAY(SepSun1)=1,IF(AND(YEAR(SepSun1+28)=CalendarYear,MONTH(SepSun1+28)=9),SepSun1+28,""),IF(AND(YEAR(SepSun1+35)=CalendarYear,MONTH(SepSun1+35)=9),SepSun1+35,""))</f>
        <v>45199</v>
      </c>
      <c r="J45" s="23"/>
      <c r="K45" s="17">
        <f>IF(DAY(OctSun1)=1,IF(AND(YEAR(OctSun1+22)=CalendarYear,MONTH(OctSun1+22)=10),OctSun1+22,""),IF(AND(YEAR(OctSun1+29)=CalendarYear,MONTH(OctSun1+29)=10),OctSun1+29,""))</f>
        <v>45228</v>
      </c>
      <c r="L45" s="20">
        <f>IF(DAY(OctSun1)=1,IF(AND(YEAR(OctSun1+23)=CalendarYear,MONTH(OctSun1+23)=10),OctSun1+23,""),IF(AND(YEAR(OctSun1+30)=CalendarYear,MONTH(OctSun1+30)=10),OctSun1+30,""))</f>
        <v>45229</v>
      </c>
      <c r="M45" s="20">
        <f>IF(DAY(OctSun1)=1,IF(AND(YEAR(OctSun1+24)=CalendarYear,MONTH(OctSun1+24)=10),OctSun1+24,""),IF(AND(YEAR(OctSun1+31)=CalendarYear,MONTH(OctSun1+31)=10),OctSun1+31,""))</f>
        <v>45230</v>
      </c>
      <c r="N45" s="20" t="str">
        <f>IF(DAY(OctSun1)=1,IF(AND(YEAR(OctSun1+25)=CalendarYear,MONTH(OctSun1+25)=10),OctSun1+25,""),IF(AND(YEAR(OctSun1+32)=CalendarYear,MONTH(OctSun1+32)=10),OctSun1+32,""))</f>
        <v/>
      </c>
      <c r="O45" s="20" t="str">
        <f>IF(DAY(OctSun1)=1,IF(AND(YEAR(OctSun1+26)=CalendarYear,MONTH(OctSun1+26)=10),OctSun1+26,""),IF(AND(YEAR(OctSun1+33)=CalendarYear,MONTH(OctSun1+33)=10),OctSun1+33,""))</f>
        <v/>
      </c>
      <c r="P45" s="20" t="str">
        <f>IF(DAY(OctSun1)=1,IF(AND(YEAR(OctSun1+27)=CalendarYear,MONTH(OctSun1+27)=10),OctSun1+27,""),IF(AND(YEAR(OctSun1+34)=CalendarYear,MONTH(OctSun1+34)=10),OctSun1+34,""))</f>
        <v/>
      </c>
      <c r="Q45" s="25" t="str">
        <f>IF(DAY(OctSun1)=1,IF(AND(YEAR(OctSun1+28)=CalendarYear,MONTH(OctSun1+28)=10),OctSun1+28,""),IF(AND(YEAR(OctSun1+35)=CalendarYear,MONTH(OctSun1+35)=10),OctSun1+35,""))</f>
        <v/>
      </c>
      <c r="S45" s="3"/>
      <c r="U45" s="12"/>
    </row>
    <row r="46" spans="1:21" ht="15.75" customHeight="1" x14ac:dyDescent="0.2">
      <c r="A46" s="15"/>
      <c r="B46" s="26"/>
      <c r="C46" s="27" t="str">
        <f>IF(DAY(SepSun1)=1,IF(AND(YEAR(SepSun1+29)=CalendarYear,MONTH(SepSun1+29)=9),SepSun1+29,""),IF(AND(YEAR(SepSun1+36)=CalendarYear,MONTH(SepSun1+36)=9),SepSun1+36,""))</f>
        <v/>
      </c>
      <c r="D46" s="27" t="str">
        <f>IF(DAY(SepSun1)=1,IF(AND(YEAR(SepSun1+30)=CalendarYear,MONTH(SepSun1+30)=9),SepSun1+30,""),IF(AND(YEAR(SepSun1+37)=CalendarYear,MONTH(SepSun1+37)=9),SepSun1+37,""))</f>
        <v/>
      </c>
      <c r="E46" s="27" t="str">
        <f>IF(DAY(SepSun1)=1,IF(AND(YEAR(SepSun1+31)=CalendarYear,MONTH(SepSun1+31)=9),SepSun1+31,""),IF(AND(YEAR(SepSun1+38)=CalendarYear,MONTH(SepSun1+38)=9),SepSun1+38,""))</f>
        <v/>
      </c>
      <c r="F46" s="27" t="str">
        <f>IF(DAY(SepSun1)=1,IF(AND(YEAR(SepSun1+32)=CalendarYear,MONTH(SepSun1+32)=9),SepSun1+32,""),IF(AND(YEAR(SepSun1+39)=CalendarYear,MONTH(SepSun1+39)=9),SepSun1+39,""))</f>
        <v/>
      </c>
      <c r="G46" s="27" t="str">
        <f>IF(DAY(SepSun1)=1,IF(AND(YEAR(SepSun1+33)=CalendarYear,MONTH(SepSun1+33)=9),SepSun1+33,""),IF(AND(YEAR(SepSun1+40)=CalendarYear,MONTH(SepSun1+40)=9),SepSun1+40,""))</f>
        <v/>
      </c>
      <c r="H46" s="27" t="str">
        <f>IF(DAY(SepSun1)=1,IF(AND(YEAR(SepSun1+34)=CalendarYear,MONTH(SepSun1+34)=9),SepSun1+34,""),IF(AND(YEAR(SepSun1+41)=CalendarYear,MONTH(SepSun1+41)=9),SepSun1+41,""))</f>
        <v/>
      </c>
      <c r="I46" s="28" t="str">
        <f>IF(DAY(SepSun1)=1,IF(AND(YEAR(SepSun1+35)=CalendarYear,MONTH(SepSun1+35)=9),SepSun1+35,""),IF(AND(YEAR(SepSun1+42)=CalendarYear,MONTH(SepSun1+42)=9),SepSun1+42,""))</f>
        <v/>
      </c>
      <c r="J46" s="26"/>
      <c r="K46" s="27" t="str">
        <f>IF(DAY(OctSun1)=1,IF(AND(YEAR(OctSun1+29)=CalendarYear,MONTH(OctSun1+29)=10),OctSun1+29,""),IF(AND(YEAR(OctSun1+36)=CalendarYear,MONTH(OctSun1+36)=10),OctSun1+36,""))</f>
        <v/>
      </c>
      <c r="L46" s="27" t="str">
        <f>IF(DAY(OctSun1)=1,IF(AND(YEAR(OctSun1+30)=CalendarYear,MONTH(OctSun1+30)=10),OctSun1+30,""),IF(AND(YEAR(OctSun1+37)=CalendarYear,MONTH(OctSun1+37)=10),OctSun1+37,""))</f>
        <v/>
      </c>
      <c r="M46" s="27" t="str">
        <f>IF(DAY(OctSun1)=1,IF(AND(YEAR(OctSun1+31)=CalendarYear,MONTH(OctSun1+31)=10),OctSun1+31,""),IF(AND(YEAR(OctSun1+38)=CalendarYear,MONTH(OctSun1+38)=10),OctSun1+38,""))</f>
        <v/>
      </c>
      <c r="N46" s="27" t="str">
        <f>IF(DAY(OctSun1)=1,IF(AND(YEAR(OctSun1+32)=CalendarYear,MONTH(OctSun1+32)=10),OctSun1+32,""),IF(AND(YEAR(OctSun1+39)=CalendarYear,MONTH(OctSun1+39)=10),OctSun1+39,""))</f>
        <v/>
      </c>
      <c r="O46" s="27" t="str">
        <f>IF(DAY(OctSun1)=1,IF(AND(YEAR(OctSun1+33)=CalendarYear,MONTH(OctSun1+33)=10),OctSun1+33,""),IF(AND(YEAR(OctSun1+40)=CalendarYear,MONTH(OctSun1+40)=10),OctSun1+40,""))</f>
        <v/>
      </c>
      <c r="P46" s="27" t="str">
        <f>IF(DAY(OctSun1)=1,IF(AND(YEAR(OctSun1+34)=CalendarYear,MONTH(OctSun1+34)=10),OctSun1+34,""),IF(AND(YEAR(OctSun1+41)=CalendarYear,MONTH(OctSun1+41)=10),OctSun1+41,""))</f>
        <v/>
      </c>
      <c r="Q46" s="28" t="str">
        <f>IF(DAY(OctSun1)=1,IF(AND(YEAR(OctSun1+35)=CalendarYear,MONTH(OctSun1+35)=10),OctSun1+35,""),IF(AND(YEAR(OctSun1+42)=CalendarYear,MONTH(OctSun1+42)=10),OctSun1+42,""))</f>
        <v/>
      </c>
      <c r="S46" s="3"/>
      <c r="U46" s="12"/>
    </row>
    <row r="47" spans="1:21" ht="15.75" customHeight="1" x14ac:dyDescent="0.2">
      <c r="A47" s="15" t="s">
        <v>16</v>
      </c>
      <c r="S47" s="3"/>
      <c r="U47" s="12"/>
    </row>
    <row r="48" spans="1:21" ht="15.75" customHeight="1" x14ac:dyDescent="0.2">
      <c r="A48" s="15" t="s">
        <v>10</v>
      </c>
      <c r="B48" s="22"/>
      <c r="C48" s="90" t="s">
        <v>29</v>
      </c>
      <c r="D48" s="90"/>
      <c r="E48" s="90"/>
      <c r="F48" s="90"/>
      <c r="G48" s="90"/>
      <c r="H48" s="90"/>
      <c r="I48" s="91"/>
      <c r="J48" s="38"/>
      <c r="K48" s="90" t="s">
        <v>30</v>
      </c>
      <c r="L48" s="90"/>
      <c r="M48" s="90"/>
      <c r="N48" s="90"/>
      <c r="O48" s="90"/>
      <c r="P48" s="90"/>
      <c r="Q48" s="91"/>
      <c r="S48" s="3"/>
      <c r="U48" s="12"/>
    </row>
    <row r="49" spans="1:21" ht="15.75" customHeight="1" x14ac:dyDescent="0.2">
      <c r="A49" s="15" t="s">
        <v>17</v>
      </c>
      <c r="B49" s="23"/>
      <c r="C49" s="18" t="s">
        <v>0</v>
      </c>
      <c r="D49" s="13" t="s">
        <v>44</v>
      </c>
      <c r="E49" s="13" t="s">
        <v>45</v>
      </c>
      <c r="F49" s="13" t="s">
        <v>46</v>
      </c>
      <c r="G49" s="13" t="s">
        <v>47</v>
      </c>
      <c r="H49" s="13" t="s">
        <v>48</v>
      </c>
      <c r="I49" s="24" t="s">
        <v>49</v>
      </c>
      <c r="J49" s="39"/>
      <c r="K49" s="18" t="s">
        <v>0</v>
      </c>
      <c r="L49" s="13" t="s">
        <v>44</v>
      </c>
      <c r="M49" s="13" t="s">
        <v>45</v>
      </c>
      <c r="N49" s="13" t="s">
        <v>46</v>
      </c>
      <c r="O49" s="13" t="s">
        <v>47</v>
      </c>
      <c r="P49" s="13" t="s">
        <v>48</v>
      </c>
      <c r="Q49" s="24" t="s">
        <v>49</v>
      </c>
      <c r="S49" s="3"/>
      <c r="U49" s="12"/>
    </row>
    <row r="50" spans="1:21" ht="15.75" customHeight="1" x14ac:dyDescent="0.2">
      <c r="A50" s="15"/>
      <c r="B50" s="23"/>
      <c r="C50" s="17" t="str">
        <f>IF(DAY(NovSun1)=1,"",IF(AND(YEAR(NovSun1+1)=CalendarYear,MONTH(NovSun1+1)=11),NovSun1+1,""))</f>
        <v/>
      </c>
      <c r="D50" s="19" t="str">
        <f>IF(DAY(NovSun1)=1,"",IF(AND(YEAR(NovSun1+2)=CalendarYear,MONTH(NovSun1+2)=11),NovSun1+2,""))</f>
        <v/>
      </c>
      <c r="E50" s="19" t="str">
        <f>IF(DAY(NovSun1)=1,"",IF(AND(YEAR(NovSun1+3)=CalendarYear,MONTH(NovSun1+3)=11),NovSun1+3,""))</f>
        <v/>
      </c>
      <c r="F50" s="19">
        <f>IF(DAY(NovSun1)=1,"",IF(AND(YEAR(NovSun1+4)=CalendarYear,MONTH(NovSun1+4)=11),NovSun1+4,""))</f>
        <v>45231</v>
      </c>
      <c r="G50" s="19">
        <f>IF(DAY(NovSun1)=1,"",IF(AND(YEAR(NovSun1+5)=CalendarYear,MONTH(NovSun1+5)=11),NovSun1+5,""))</f>
        <v>45232</v>
      </c>
      <c r="H50" s="19">
        <f>IF(DAY(NovSun1)=1,"",IF(AND(YEAR(NovSun1+6)=CalendarYear,MONTH(NovSun1+6)=11),NovSun1+6,""))</f>
        <v>45233</v>
      </c>
      <c r="I50" s="25">
        <f>IF(DAY(NovSun1)=1,IF(AND(YEAR(NovSun1)=CalendarYear,MONTH(NovSun1)=11),NovSun1,""),IF(AND(YEAR(NovSun1+7)=CalendarYear,MONTH(NovSun1+7)=11),NovSun1+7,""))</f>
        <v>45234</v>
      </c>
      <c r="K50" s="17" t="str">
        <f>IF(DAY(DecSun1)=1,"",IF(AND(YEAR(DecSun1+1)=CalendarYear,MONTH(DecSun1+1)=12),DecSun1+1,""))</f>
        <v/>
      </c>
      <c r="L50" s="2" t="str">
        <f>IF(DAY(DecSun1)=1,"",IF(AND(YEAR(DecSun1+2)=CalendarYear,MONTH(DecSun1+2)=12),DecSun1+2,""))</f>
        <v/>
      </c>
      <c r="M50" s="2" t="str">
        <f>IF(DAY(DecSun1)=1,"",IF(AND(YEAR(DecSun1+3)=CalendarYear,MONTH(DecSun1+3)=12),DecSun1+3,""))</f>
        <v/>
      </c>
      <c r="N50" s="19" t="str">
        <f>IF(DAY(DecSun1)=1,"",IF(AND(YEAR(DecSun1+4)=CalendarYear,MONTH(DecSun1+4)=12),DecSun1+4,""))</f>
        <v/>
      </c>
      <c r="O50" s="19" t="str">
        <f>IF(DAY(DecSun1)=1,"",IF(AND(YEAR(DecSun1+5)=CalendarYear,MONTH(DecSun1+5)=12),DecSun1+5,""))</f>
        <v/>
      </c>
      <c r="P50" s="19">
        <f>IF(DAY(DecSun1)=1,"",IF(AND(YEAR(DecSun1+6)=CalendarYear,MONTH(DecSun1+6)=12),DecSun1+6,""))</f>
        <v>45261</v>
      </c>
      <c r="Q50" s="25">
        <f>IF(DAY(DecSun1)=1,IF(AND(YEAR(DecSun1)=CalendarYear,MONTH(DecSun1)=12),DecSun1,""),IF(AND(YEAR(DecSun1+7)=CalendarYear,MONTH(DecSun1+7)=12),DecSun1+7,""))</f>
        <v>45262</v>
      </c>
      <c r="S50" s="3"/>
      <c r="U50" s="6"/>
    </row>
    <row r="51" spans="1:21" ht="15.75" customHeight="1" x14ac:dyDescent="0.2">
      <c r="A51" s="15" t="s">
        <v>18</v>
      </c>
      <c r="B51" s="23"/>
      <c r="C51" s="17">
        <f>IF(DAY(NovSun1)=1,IF(AND(YEAR(NovSun1+1)=CalendarYear,MONTH(NovSun1+1)=11),NovSun1+1,""),IF(AND(YEAR(NovSun1+8)=CalendarYear,MONTH(NovSun1+8)=11),NovSun1+8,""))</f>
        <v>45235</v>
      </c>
      <c r="D51" s="20">
        <f>IF(DAY(NovSun1)=1,IF(AND(YEAR(NovSun1+2)=CalendarYear,MONTH(NovSun1+2)=11),NovSun1+2,""),IF(AND(YEAR(NovSun1+9)=CalendarYear,MONTH(NovSun1+9)=11),NovSun1+9,""))</f>
        <v>45236</v>
      </c>
      <c r="E51" s="20">
        <f>IF(DAY(NovSun1)=1,IF(AND(YEAR(NovSun1+3)=CalendarYear,MONTH(NovSun1+3)=11),NovSun1+3,""),IF(AND(YEAR(NovSun1+10)=CalendarYear,MONTH(NovSun1+10)=11),NovSun1+10,""))</f>
        <v>45237</v>
      </c>
      <c r="F51" s="20">
        <f>IF(DAY(NovSun1)=1,IF(AND(YEAR(NovSun1+4)=CalendarYear,MONTH(NovSun1+4)=11),NovSun1+4,""),IF(AND(YEAR(NovSun1+11)=CalendarYear,MONTH(NovSun1+11)=11),NovSun1+11,""))</f>
        <v>45238</v>
      </c>
      <c r="G51" s="20">
        <f>IF(DAY(NovSun1)=1,IF(AND(YEAR(NovSun1+5)=CalendarYear,MONTH(NovSun1+5)=11),NovSun1+5,""),IF(AND(YEAR(NovSun1+12)=CalendarYear,MONTH(NovSun1+12)=11),NovSun1+12,""))</f>
        <v>45239</v>
      </c>
      <c r="H51" s="20">
        <f>IF(DAY(NovSun1)=1,IF(AND(YEAR(NovSun1+6)=CalendarYear,MONTH(NovSun1+6)=11),NovSun1+6,""),IF(AND(YEAR(NovSun1+13)=CalendarYear,MONTH(NovSun1+13)=11),NovSun1+13,""))</f>
        <v>45240</v>
      </c>
      <c r="I51" s="25">
        <f>IF(DAY(NovSun1)=1,IF(AND(YEAR(NovSun1+7)=CalendarYear,MONTH(NovSun1+7)=11),NovSun1+7,""),IF(AND(YEAR(NovSun1+14)=CalendarYear,MONTH(NovSun1+14)=11),NovSun1+14,""))</f>
        <v>45241</v>
      </c>
      <c r="K51" s="17">
        <f>IF(DAY(DecSun1)=1,IF(AND(YEAR(DecSun1+1)=CalendarYear,MONTH(DecSun1+1)=12),DecSun1+1,""),IF(AND(YEAR(DecSun1+8)=CalendarYear,MONTH(DecSun1+8)=12),DecSun1+8,""))</f>
        <v>45263</v>
      </c>
      <c r="L51" s="20">
        <f>IF(DAY(DecSun1)=1,IF(AND(YEAR(DecSun1+2)=CalendarYear,MONTH(DecSun1+2)=12),DecSun1+2,""),IF(AND(YEAR(DecSun1+9)=CalendarYear,MONTH(DecSun1+9)=12),DecSun1+9,""))</f>
        <v>45264</v>
      </c>
      <c r="M51" s="20">
        <f>IF(DAY(DecSun1)=1,IF(AND(YEAR(DecSun1+3)=CalendarYear,MONTH(DecSun1+3)=12),DecSun1+3,""),IF(AND(YEAR(DecSun1+10)=CalendarYear,MONTH(DecSun1+10)=12),DecSun1+10,""))</f>
        <v>45265</v>
      </c>
      <c r="N51" s="20">
        <f>IF(DAY(DecSun1)=1,IF(AND(YEAR(DecSun1+4)=CalendarYear,MONTH(DecSun1+4)=12),DecSun1+4,""),IF(AND(YEAR(DecSun1+11)=CalendarYear,MONTH(DecSun1+11)=12),DecSun1+11,""))</f>
        <v>45266</v>
      </c>
      <c r="O51" s="20">
        <f>IF(DAY(DecSun1)=1,IF(AND(YEAR(DecSun1+5)=CalendarYear,MONTH(DecSun1+5)=12),DecSun1+5,""),IF(AND(YEAR(DecSun1+12)=CalendarYear,MONTH(DecSun1+12)=12),DecSun1+12,""))</f>
        <v>45267</v>
      </c>
      <c r="P51" s="20">
        <f>IF(DAY(DecSun1)=1,IF(AND(YEAR(DecSun1+6)=CalendarYear,MONTH(DecSun1+6)=12),DecSun1+6,""),IF(AND(YEAR(DecSun1+13)=CalendarYear,MONTH(DecSun1+13)=12),DecSun1+13,""))</f>
        <v>45268</v>
      </c>
      <c r="Q51" s="25">
        <f>IF(DAY(DecSun1)=1,IF(AND(YEAR(DecSun1+7)=CalendarYear,MONTH(DecSun1+7)=12),DecSun1+7,""),IF(AND(YEAR(DecSun1+14)=CalendarYear,MONTH(DecSun1+14)=12),DecSun1+14,""))</f>
        <v>45269</v>
      </c>
      <c r="S51" s="3"/>
      <c r="U51" s="94"/>
    </row>
    <row r="52" spans="1:21" ht="15.75" customHeight="1" x14ac:dyDescent="0.2">
      <c r="B52" s="23"/>
      <c r="C52" s="17">
        <f>IF(DAY(NovSun1)=1,IF(AND(YEAR(NovSun1+8)=CalendarYear,MONTH(NovSun1+8)=11),NovSun1+8,""),IF(AND(YEAR(NovSun1+15)=CalendarYear,MONTH(NovSun1+15)=11),NovSun1+15,""))</f>
        <v>45242</v>
      </c>
      <c r="D52" s="19">
        <f>IF(DAY(NovSun1)=1,IF(AND(YEAR(NovSun1+9)=CalendarYear,MONTH(NovSun1+9)=11),NovSun1+9,""),IF(AND(YEAR(NovSun1+16)=CalendarYear,MONTH(NovSun1+16)=11),NovSun1+16,""))</f>
        <v>45243</v>
      </c>
      <c r="E52" s="19">
        <f>IF(DAY(NovSun1)=1,IF(AND(YEAR(NovSun1+10)=CalendarYear,MONTH(NovSun1+10)=11),NovSun1+10,""),IF(AND(YEAR(NovSun1+17)=CalendarYear,MONTH(NovSun1+17)=11),NovSun1+17,""))</f>
        <v>45244</v>
      </c>
      <c r="F52" s="19">
        <f>IF(DAY(NovSun1)=1,IF(AND(YEAR(NovSun1+11)=CalendarYear,MONTH(NovSun1+11)=11),NovSun1+11,""),IF(AND(YEAR(NovSun1+18)=CalendarYear,MONTH(NovSun1+18)=11),NovSun1+18,""))</f>
        <v>45245</v>
      </c>
      <c r="G52" s="19">
        <f>IF(DAY(NovSun1)=1,IF(AND(YEAR(NovSun1+12)=CalendarYear,MONTH(NovSun1+12)=11),NovSun1+12,""),IF(AND(YEAR(NovSun1+19)=CalendarYear,MONTH(NovSun1+19)=11),NovSun1+19,""))</f>
        <v>45246</v>
      </c>
      <c r="H52" s="19">
        <f>IF(DAY(NovSun1)=1,IF(AND(YEAR(NovSun1+13)=CalendarYear,MONTH(NovSun1+13)=11),NovSun1+13,""),IF(AND(YEAR(NovSun1+20)=CalendarYear,MONTH(NovSun1+20)=11),NovSun1+20,""))</f>
        <v>45247</v>
      </c>
      <c r="I52" s="25">
        <f>IF(DAY(NovSun1)=1,IF(AND(YEAR(NovSun1+14)=CalendarYear,MONTH(NovSun1+14)=11),NovSun1+14,""),IF(AND(YEAR(NovSun1+21)=CalendarYear,MONTH(NovSun1+21)=11),NovSun1+21,""))</f>
        <v>45248</v>
      </c>
      <c r="K52" s="17">
        <f>IF(DAY(DecSun1)=1,IF(AND(YEAR(DecSun1+8)=CalendarYear,MONTH(DecSun1+8)=12),DecSun1+8,""),IF(AND(YEAR(DecSun1+15)=CalendarYear,MONTH(DecSun1+15)=12),DecSun1+15,""))</f>
        <v>45270</v>
      </c>
      <c r="L52" s="19">
        <f>IF(DAY(DecSun1)=1,IF(AND(YEAR(DecSun1+9)=CalendarYear,MONTH(DecSun1+9)=12),DecSun1+9,""),IF(AND(YEAR(DecSun1+16)=CalendarYear,MONTH(DecSun1+16)=12),DecSun1+16,""))</f>
        <v>45271</v>
      </c>
      <c r="M52" s="19">
        <f>IF(DAY(DecSun1)=1,IF(AND(YEAR(DecSun1+10)=CalendarYear,MONTH(DecSun1+10)=12),DecSun1+10,""),IF(AND(YEAR(DecSun1+17)=CalendarYear,MONTH(DecSun1+17)=12),DecSun1+17,""))</f>
        <v>45272</v>
      </c>
      <c r="N52" s="19">
        <f>IF(DAY(DecSun1)=1,IF(AND(YEAR(DecSun1+11)=CalendarYear,MONTH(DecSun1+11)=12),DecSun1+11,""),IF(AND(YEAR(DecSun1+18)=CalendarYear,MONTH(DecSun1+18)=12),DecSun1+18,""))</f>
        <v>45273</v>
      </c>
      <c r="O52" s="19">
        <f>IF(DAY(DecSun1)=1,IF(AND(YEAR(DecSun1+12)=CalendarYear,MONTH(DecSun1+12)=12),DecSun1+12,""),IF(AND(YEAR(DecSun1+19)=CalendarYear,MONTH(DecSun1+19)=12),DecSun1+19,""))</f>
        <v>45274</v>
      </c>
      <c r="P52" s="19">
        <f>IF(DAY(DecSun1)=1,IF(AND(YEAR(DecSun1+13)=CalendarYear,MONTH(DecSun1+13)=12),DecSun1+13,""),IF(AND(YEAR(DecSun1+20)=CalendarYear,MONTH(DecSun1+20)=12),DecSun1+20,""))</f>
        <v>45275</v>
      </c>
      <c r="Q52" s="25">
        <f>IF(DAY(DecSun1)=1,IF(AND(YEAR(DecSun1+14)=CalendarYear,MONTH(DecSun1+14)=12),DecSun1+14,""),IF(AND(YEAR(DecSun1+21)=CalendarYear,MONTH(DecSun1+21)=12),DecSun1+21,""))</f>
        <v>45276</v>
      </c>
      <c r="S52" s="3"/>
      <c r="U52" s="94"/>
    </row>
    <row r="53" spans="1:21" ht="15.75" customHeight="1" x14ac:dyDescent="0.2">
      <c r="B53" s="23"/>
      <c r="C53" s="17">
        <f>IF(DAY(NovSun1)=1,IF(AND(YEAR(NovSun1+15)=CalendarYear,MONTH(NovSun1+15)=11),NovSun1+15,""),IF(AND(YEAR(NovSun1+22)=CalendarYear,MONTH(NovSun1+22)=11),NovSun1+22,""))</f>
        <v>45249</v>
      </c>
      <c r="D53" s="20">
        <f>IF(DAY(NovSun1)=1,IF(AND(YEAR(NovSun1+16)=CalendarYear,MONTH(NovSun1+16)=11),NovSun1+16,""),IF(AND(YEAR(NovSun1+23)=CalendarYear,MONTH(NovSun1+23)=11),NovSun1+23,""))</f>
        <v>45250</v>
      </c>
      <c r="E53" s="20">
        <f>IF(DAY(NovSun1)=1,IF(AND(YEAR(NovSun1+17)=CalendarYear,MONTH(NovSun1+17)=11),NovSun1+17,""),IF(AND(YEAR(NovSun1+24)=CalendarYear,MONTH(NovSun1+24)=11),NovSun1+24,""))</f>
        <v>45251</v>
      </c>
      <c r="F53" s="20">
        <f>IF(DAY(NovSun1)=1,IF(AND(YEAR(NovSun1+18)=CalendarYear,MONTH(NovSun1+18)=11),NovSun1+18,""),IF(AND(YEAR(NovSun1+25)=CalendarYear,MONTH(NovSun1+25)=11),NovSun1+25,""))</f>
        <v>45252</v>
      </c>
      <c r="G53" s="20">
        <f>IF(DAY(NovSun1)=1,IF(AND(YEAR(NovSun1+19)=CalendarYear,MONTH(NovSun1+19)=11),NovSun1+19,""),IF(AND(YEAR(NovSun1+26)=CalendarYear,MONTH(NovSun1+26)=11),NovSun1+26,""))</f>
        <v>45253</v>
      </c>
      <c r="H53" s="20">
        <f>IF(DAY(NovSun1)=1,IF(AND(YEAR(NovSun1+20)=CalendarYear,MONTH(NovSun1+20)=11),NovSun1+20,""),IF(AND(YEAR(NovSun1+27)=CalendarYear,MONTH(NovSun1+27)=11),NovSun1+27,""))</f>
        <v>45254</v>
      </c>
      <c r="I53" s="25">
        <f>IF(DAY(NovSun1)=1,IF(AND(YEAR(NovSun1+21)=CalendarYear,MONTH(NovSun1+21)=11),NovSun1+21,""),IF(AND(YEAR(NovSun1+28)=CalendarYear,MONTH(NovSun1+28)=11),NovSun1+28,""))</f>
        <v>45255</v>
      </c>
      <c r="K53" s="17">
        <f>IF(DAY(DecSun1)=1,IF(AND(YEAR(DecSun1+15)=CalendarYear,MONTH(DecSun1+15)=12),DecSun1+15,""),IF(AND(YEAR(DecSun1+22)=CalendarYear,MONTH(DecSun1+22)=12),DecSun1+22,""))</f>
        <v>45277</v>
      </c>
      <c r="L53" s="20">
        <f>IF(DAY(DecSun1)=1,IF(AND(YEAR(DecSun1+16)=CalendarYear,MONTH(DecSun1+16)=12),DecSun1+16,""),IF(AND(YEAR(DecSun1+23)=CalendarYear,MONTH(DecSun1+23)=12),DecSun1+23,""))</f>
        <v>45278</v>
      </c>
      <c r="M53" s="20">
        <f>IF(DAY(DecSun1)=1,IF(AND(YEAR(DecSun1+17)=CalendarYear,MONTH(DecSun1+17)=12),DecSun1+17,""),IF(AND(YEAR(DecSun1+24)=CalendarYear,MONTH(DecSun1+24)=12),DecSun1+24,""))</f>
        <v>45279</v>
      </c>
      <c r="N53" s="20">
        <f>IF(DAY(DecSun1)=1,IF(AND(YEAR(DecSun1+18)=CalendarYear,MONTH(DecSun1+18)=12),DecSun1+18,""),IF(AND(YEAR(DecSun1+25)=CalendarYear,MONTH(DecSun1+25)=12),DecSun1+25,""))</f>
        <v>45280</v>
      </c>
      <c r="O53" s="20">
        <f>IF(DAY(DecSun1)=1,IF(AND(YEAR(DecSun1+19)=CalendarYear,MONTH(DecSun1+19)=12),DecSun1+19,""),IF(AND(YEAR(DecSun1+26)=CalendarYear,MONTH(DecSun1+26)=12),DecSun1+26,""))</f>
        <v>45281</v>
      </c>
      <c r="P53" s="66">
        <f>IF(DAY(DecSun1)=1,IF(AND(YEAR(DecSun1+20)=CalendarYear,MONTH(DecSun1+20)=12),DecSun1+20,""),IF(AND(YEAR(DecSun1+27)=CalendarYear,MONTH(DecSun1+27)=12),DecSun1+27,""))</f>
        <v>45282</v>
      </c>
      <c r="Q53" s="37">
        <f>IF(DAY(DecSun1)=1,IF(AND(YEAR(DecSun1+21)=CalendarYear,MONTH(DecSun1+21)=12),DecSun1+21,""),IF(AND(YEAR(DecSun1+28)=CalendarYear,MONTH(DecSun1+28)=12),DecSun1+28,""))</f>
        <v>45283</v>
      </c>
      <c r="S53" s="3"/>
      <c r="U53" s="94"/>
    </row>
    <row r="54" spans="1:21" ht="15.75" customHeight="1" x14ac:dyDescent="0.2">
      <c r="B54" s="23"/>
      <c r="C54" s="17">
        <f>IF(DAY(NovSun1)=1,IF(AND(YEAR(NovSun1+22)=CalendarYear,MONTH(NovSun1+22)=11),NovSun1+22,""),IF(AND(YEAR(NovSun1+29)=CalendarYear,MONTH(NovSun1+29)=11),NovSun1+29,""))</f>
        <v>45256</v>
      </c>
      <c r="D54" s="19">
        <f>IF(DAY(NovSun1)=1,IF(AND(YEAR(NovSun1+23)=CalendarYear,MONTH(NovSun1+23)=11),NovSun1+23,""),IF(AND(YEAR(NovSun1+30)=CalendarYear,MONTH(NovSun1+30)=11),NovSun1+30,""))</f>
        <v>45257</v>
      </c>
      <c r="E54" s="19">
        <f>IF(DAY(NovSun1)=1,IF(AND(YEAR(NovSun1+24)=CalendarYear,MONTH(NovSun1+24)=11),NovSun1+24,""),IF(AND(YEAR(NovSun1+31)=CalendarYear,MONTH(NovSun1+31)=11),NovSun1+31,""))</f>
        <v>45258</v>
      </c>
      <c r="F54" s="2">
        <f>IF(DAY(NovSun1)=1,IF(AND(YEAR(NovSun1+25)=CalendarYear,MONTH(NovSun1+25)=11),NovSun1+25,""),IF(AND(YEAR(NovSun1+32)=CalendarYear,MONTH(NovSun1+32)=11),NovSun1+32,""))</f>
        <v>45259</v>
      </c>
      <c r="G54" s="2">
        <f>IF(DAY(NovSun1)=1,IF(AND(YEAR(NovSun1+26)=CalendarYear,MONTH(NovSun1+26)=11),NovSun1+26,""),IF(AND(YEAR(NovSun1+33)=CalendarYear,MONTH(NovSun1+33)=11),NovSun1+33,""))</f>
        <v>45260</v>
      </c>
      <c r="H54" s="2" t="str">
        <f>IF(DAY(NovSun1)=1,IF(AND(YEAR(NovSun1+27)=CalendarYear,MONTH(NovSun1+27)=11),NovSun1+27,""),IF(AND(YEAR(NovSun1+34)=CalendarYear,MONTH(NovSun1+34)=11),NovSun1+34,""))</f>
        <v/>
      </c>
      <c r="I54" s="25" t="str">
        <f>IF(DAY(NovSun1)=1,IF(AND(YEAR(NovSun1+28)=CalendarYear,MONTH(NovSun1+28)=11),NovSun1+28,""),IF(AND(YEAR(NovSun1+35)=CalendarYear,MONTH(NovSun1+35)=11),NovSun1+35,""))</f>
        <v/>
      </c>
      <c r="K54" s="17">
        <f>IF(DAY(DecSun1)=1,IF(AND(YEAR(DecSun1+22)=CalendarYear,MONTH(DecSun1+22)=12),DecSun1+22,""),IF(AND(YEAR(DecSun1+29)=CalendarYear,MONTH(DecSun1+29)=12),DecSun1+29,""))</f>
        <v>45284</v>
      </c>
      <c r="L54" s="19">
        <f>IF(DAY(DecSun1)=1,IF(AND(YEAR(DecSun1+23)=CalendarYear,MONTH(DecSun1+23)=12),DecSun1+23,""),IF(AND(YEAR(DecSun1+30)=CalendarYear,MONTH(DecSun1+30)=12),DecSun1+30,""))</f>
        <v>45285</v>
      </c>
      <c r="M54" s="19">
        <f>IF(DAY(DecSun1)=1,IF(AND(YEAR(DecSun1+24)=CalendarYear,MONTH(DecSun1+24)=12),DecSun1+24,""),IF(AND(YEAR(DecSun1+31)=CalendarYear,MONTH(DecSun1+31)=12),DecSun1+31,""))</f>
        <v>45286</v>
      </c>
      <c r="N54" s="19">
        <f>IF(DAY(DecSun1)=1,IF(AND(YEAR(DecSun1+25)=CalendarYear,MONTH(DecSun1+25)=12),DecSun1+25,""),IF(AND(YEAR(DecSun1+32)=CalendarYear,MONTH(DecSun1+32)=12),DecSun1+32,""))</f>
        <v>45287</v>
      </c>
      <c r="O54" s="19">
        <f>IF(DAY(DecSun1)=1,IF(AND(YEAR(DecSun1+26)=CalendarYear,MONTH(DecSun1+26)=12),DecSun1+26,""),IF(AND(YEAR(DecSun1+33)=CalendarYear,MONTH(DecSun1+33)=12),DecSun1+33,""))</f>
        <v>45288</v>
      </c>
      <c r="P54" s="63">
        <f>IF(DAY(DecSun1)=1,IF(AND(YEAR(DecSun1+27)=CalendarYear,MONTH(DecSun1+27)=12),DecSun1+27,""),IF(AND(YEAR(DecSun1+34)=CalendarYear,MONTH(DecSun1+34)=12),DecSun1+34,""))</f>
        <v>45289</v>
      </c>
      <c r="Q54" s="37">
        <v>1</v>
      </c>
      <c r="S54" s="3"/>
      <c r="U54" s="94"/>
    </row>
    <row r="55" spans="1:21" ht="15.75" customHeight="1" x14ac:dyDescent="0.2">
      <c r="B55" s="26"/>
      <c r="C55" s="27" t="str">
        <f>IF(DAY(NovSun1)=1,IF(AND(YEAR(NovSun1+29)=CalendarYear,MONTH(NovSun1+29)=11),NovSun1+29,""),IF(AND(YEAR(NovSun1+36)=CalendarYear,MONTH(NovSun1+36)=11),NovSun1+36,""))</f>
        <v/>
      </c>
      <c r="D55" s="27" t="str">
        <f>IF(DAY(NovSun1)=1,IF(AND(YEAR(NovSun1+30)=CalendarYear,MONTH(NovSun1+30)=11),NovSun1+30,""),IF(AND(YEAR(NovSun1+37)=CalendarYear,MONTH(NovSun1+37)=11),NovSun1+37,""))</f>
        <v/>
      </c>
      <c r="E55" s="27" t="str">
        <f>IF(DAY(NovSun1)=1,IF(AND(YEAR(NovSun1+31)=CalendarYear,MONTH(NovSun1+31)=11),NovSun1+31,""),IF(AND(YEAR(NovSun1+38)=CalendarYear,MONTH(NovSun1+38)=11),NovSun1+38,""))</f>
        <v/>
      </c>
      <c r="F55" s="27" t="str">
        <f>IF(DAY(NovSun1)=1,IF(AND(YEAR(NovSun1+32)=CalendarYear,MONTH(NovSun1+32)=11),NovSun1+32,""),IF(AND(YEAR(NovSun1+39)=CalendarYear,MONTH(NovSun1+39)=11),NovSun1+39,""))</f>
        <v/>
      </c>
      <c r="G55" s="27" t="str">
        <f>IF(DAY(NovSun1)=1,IF(AND(YEAR(NovSun1+33)=CalendarYear,MONTH(NovSun1+33)=11),NovSun1+33,""),IF(AND(YEAR(NovSun1+40)=CalendarYear,MONTH(NovSun1+40)=11),NovSun1+40,""))</f>
        <v/>
      </c>
      <c r="H55" s="27" t="str">
        <f>IF(DAY(NovSun1)=1,IF(AND(YEAR(NovSun1+34)=CalendarYear,MONTH(NovSun1+34)=11),NovSun1+34,""),IF(AND(YEAR(NovSun1+41)=CalendarYear,MONTH(NovSun1+41)=11),NovSun1+41,""))</f>
        <v/>
      </c>
      <c r="I55" s="28" t="str">
        <f>IF(DAY(NovSun1)=1,IF(AND(YEAR(NovSun1+35)=CalendarYear,MONTH(NovSun1+35)=11),NovSun1+35,""),IF(AND(YEAR(NovSun1+42)=CalendarYear,MONTH(NovSun1+42)=11),NovSun1+42,""))</f>
        <v/>
      </c>
      <c r="J55" s="40"/>
      <c r="K55" s="27">
        <f>IF(DAY(DecSun1)=1,IF(AND(YEAR(DecSun1+29)=CalendarYear,MONTH(DecSun1+29)=12),DecSun1+29,""),IF(AND(YEAR(DecSun1+36)=CalendarYear,MONTH(DecSun1+36)=12),DecSun1+36,""))</f>
        <v>45291</v>
      </c>
      <c r="L55" s="27" t="str">
        <f>IF(DAY(DecSun1)=1,IF(AND(YEAR(DecSun1+30)=CalendarYear,MONTH(DecSun1+30)=12),DecSun1+30,""),IF(AND(YEAR(DecSun1+37)=CalendarYear,MONTH(DecSun1+37)=12),DecSun1+37,""))</f>
        <v/>
      </c>
      <c r="M55" s="27" t="str">
        <f>IF(DAY(DecSun1)=1,IF(AND(YEAR(DecSun1+31)=CalendarYear,MONTH(DecSun1+31)=12),DecSun1+31,""),IF(AND(YEAR(DecSun1+38)=CalendarYear,MONTH(DecSun1+38)=12),DecSun1+38,""))</f>
        <v/>
      </c>
      <c r="N55" s="27" t="str">
        <f>IF(DAY(DecSun1)=1,IF(AND(YEAR(DecSun1+32)=CalendarYear,MONTH(DecSun1+32)=12),DecSun1+32,""),IF(AND(YEAR(DecSun1+39)=CalendarYear,MONTH(DecSun1+39)=12),DecSun1+39,""))</f>
        <v/>
      </c>
      <c r="O55" s="27" t="str">
        <f>IF(DAY(DecSun1)=1,IF(AND(YEAR(DecSun1+33)=CalendarYear,MONTH(DecSun1+33)=12),DecSun1+33,""),IF(AND(YEAR(DecSun1+40)=CalendarYear,MONTH(DecSun1+40)=12),DecSun1+40,""))</f>
        <v/>
      </c>
      <c r="P55" s="27" t="str">
        <f>IF(DAY(DecSun1)=1,IF(AND(YEAR(DecSun1+34)=CalendarYear,MONTH(DecSun1+34)=12),DecSun1+34,""),IF(AND(YEAR(DecSun1+41)=CalendarYear,MONTH(DecSun1+41)=12),DecSun1+41,""))</f>
        <v/>
      </c>
      <c r="Q55" s="28" t="str">
        <f>IF(DAY(DecSun1)=1,IF(AND(YEAR(DecSun1+35)=CalendarYear,MONTH(DecSun1+35)=12),DecSun1+35,""),IF(AND(YEAR(DecSun1+42)=CalendarYear,MONTH(DecSun1+42)=12),DecSun1+42,""))</f>
        <v/>
      </c>
      <c r="S55" s="3"/>
      <c r="U55" s="94"/>
    </row>
    <row r="56" spans="1:21" ht="15.75" customHeight="1" x14ac:dyDescent="0.2">
      <c r="U56" s="5"/>
    </row>
    <row r="57" spans="1:21" ht="15" customHeight="1" x14ac:dyDescent="0.2">
      <c r="U57" s="5"/>
    </row>
    <row r="58" spans="1:21" ht="15" customHeight="1" x14ac:dyDescent="0.2"/>
    <row r="59" spans="1:21" ht="15" customHeight="1" x14ac:dyDescent="0.2"/>
    <row r="60" spans="1:21" ht="15" customHeight="1" x14ac:dyDescent="0.2"/>
    <row r="61" spans="1:21" ht="15" customHeight="1" x14ac:dyDescent="0.2"/>
    <row r="62" spans="1:21" ht="15" customHeight="1" x14ac:dyDescent="0.2"/>
    <row r="63" spans="1:21" ht="15" customHeight="1" x14ac:dyDescent="0.2"/>
    <row r="64" spans="1:21" ht="15" customHeight="1" x14ac:dyDescent="0.2"/>
    <row r="65" ht="15" customHeight="1" x14ac:dyDescent="0.2"/>
    <row r="66" ht="15" customHeight="1" x14ac:dyDescent="0.2"/>
    <row r="67" ht="15" customHeight="1" x14ac:dyDescent="0.2"/>
    <row r="68" ht="15" customHeight="1" x14ac:dyDescent="0.2"/>
    <row r="69" ht="15" customHeight="1" x14ac:dyDescent="0.2"/>
  </sheetData>
  <mergeCells count="16">
    <mergeCell ref="K48:Q48"/>
    <mergeCell ref="U51:U55"/>
    <mergeCell ref="C1:F1"/>
    <mergeCell ref="G1:Q1"/>
    <mergeCell ref="B2:J2"/>
    <mergeCell ref="C3:I3"/>
    <mergeCell ref="K3:Q3"/>
    <mergeCell ref="C12:I12"/>
    <mergeCell ref="K12:Q12"/>
    <mergeCell ref="C21:I21"/>
    <mergeCell ref="K21:Q21"/>
    <mergeCell ref="C30:I30"/>
    <mergeCell ref="K30:Q30"/>
    <mergeCell ref="C39:I39"/>
    <mergeCell ref="K39:Q39"/>
    <mergeCell ref="C48:I48"/>
  </mergeCells>
  <dataValidations count="1">
    <dataValidation allowBlank="1" showInputMessage="1" showErrorMessage="1" errorTitle="Invalid Year" error="Enter a year from 1900 to 9999, or use the scroll bar to find a year." sqref="C1" xr:uid="{B94B048C-4442-456D-A2E4-7967F1EDC075}"/>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Spinner">
              <controlPr defaultSize="0" print="0" autoPict="0" altText="Use the spinner button to change calendar year or enter year in cell C1">
                <anchor moveWithCells="1">
                  <from>
                    <xdr:col>1</xdr:col>
                    <xdr:colOff>0</xdr:colOff>
                    <xdr:row>0</xdr:row>
                    <xdr:rowOff>38100</xdr:rowOff>
                  </from>
                  <to>
                    <xdr:col>1</xdr:col>
                    <xdr:colOff>180975</xdr:colOff>
                    <xdr:row>2</xdr:row>
                    <xdr:rowOff>38100</xdr:rowOff>
                  </to>
                </anchor>
              </controlPr>
            </control>
          </mc:Choice>
        </mc:AlternateContent>
        <mc:AlternateContent xmlns:mc="http://schemas.openxmlformats.org/markup-compatibility/2006">
          <mc:Choice Requires="x14">
            <control shapeId="3074" r:id="rId5" name="Spinner">
              <controlPr defaultSize="0" print="0" autoPict="0" altText="Use the spinner button to change calendar year or enter year in cell C1">
                <anchor moveWithCells="1">
                  <from>
                    <xdr:col>1</xdr:col>
                    <xdr:colOff>114300</xdr:colOff>
                    <xdr:row>0</xdr:row>
                    <xdr:rowOff>38100</xdr:rowOff>
                  </from>
                  <to>
                    <xdr:col>1</xdr:col>
                    <xdr:colOff>266700</xdr:colOff>
                    <xdr:row>0</xdr:row>
                    <xdr:rowOff>342900</xdr:rowOff>
                  </to>
                </anchor>
              </controlPr>
            </control>
          </mc:Choice>
        </mc:AlternateContent>
      </controls>
    </mc:Choice>
  </mc:AlternateContent>
  <tableParts count="12">
    <tablePart r:id="rId6"/>
    <tablePart r:id="rId7"/>
    <tablePart r:id="rId8"/>
    <tablePart r:id="rId9"/>
    <tablePart r:id="rId10"/>
    <tablePart r:id="rId11"/>
    <tablePart r:id="rId12"/>
    <tablePart r:id="rId13"/>
    <tablePart r:id="rId14"/>
    <tablePart r:id="rId15"/>
    <tablePart r:id="rId16"/>
    <tablePart r:id="rId1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40BEC-6661-41E7-9526-0060D7749337}">
  <sheetPr>
    <tabColor rgb="FF00B0F0"/>
  </sheetPr>
  <dimension ref="A1:AK63"/>
  <sheetViews>
    <sheetView workbookViewId="0">
      <selection activeCell="S10" sqref="S10"/>
    </sheetView>
  </sheetViews>
  <sheetFormatPr defaultColWidth="9.5" defaultRowHeight="11.25" x14ac:dyDescent="0.2"/>
  <cols>
    <col min="1" max="1" width="1.5" style="16" customWidth="1"/>
    <col min="2" max="15" width="5.83203125" customWidth="1"/>
    <col min="16" max="17" width="1.1640625" customWidth="1"/>
    <col min="18" max="18" width="33.1640625" customWidth="1"/>
    <col min="19" max="19" width="60" customWidth="1"/>
    <col min="20" max="20" width="49.1640625" customWidth="1"/>
    <col min="21" max="39" width="9.33203125" customWidth="1"/>
  </cols>
  <sheetData>
    <row r="1" spans="1:37" ht="30" customHeight="1" x14ac:dyDescent="0.2">
      <c r="A1" s="59" t="s">
        <v>1</v>
      </c>
      <c r="B1" s="101">
        <v>2023</v>
      </c>
      <c r="C1" s="101">
        <v>1902</v>
      </c>
      <c r="D1" s="101"/>
      <c r="E1" s="101"/>
      <c r="F1" s="95" t="s">
        <v>43</v>
      </c>
      <c r="G1" s="96"/>
      <c r="H1" s="96"/>
      <c r="I1" s="96"/>
      <c r="J1" s="96"/>
      <c r="K1" s="96"/>
      <c r="L1" s="96"/>
      <c r="M1" s="96"/>
      <c r="N1" s="96"/>
      <c r="O1" s="96"/>
      <c r="P1" s="60"/>
      <c r="Q1" s="60"/>
      <c r="R1" s="62" t="s">
        <v>37</v>
      </c>
      <c r="S1" s="50"/>
    </row>
    <row r="2" spans="1:37" ht="15" customHeight="1" x14ac:dyDescent="0.2">
      <c r="A2" s="67" t="s">
        <v>2</v>
      </c>
      <c r="B2" s="89"/>
      <c r="C2" s="89"/>
      <c r="D2" s="89"/>
      <c r="E2" s="89"/>
      <c r="F2" s="89"/>
      <c r="G2" s="89"/>
      <c r="H2" s="89"/>
      <c r="P2" s="60"/>
    </row>
    <row r="3" spans="1:37" ht="15" customHeight="1" x14ac:dyDescent="0.3">
      <c r="A3" s="16" t="s">
        <v>3</v>
      </c>
      <c r="B3" s="100" t="s">
        <v>19</v>
      </c>
      <c r="C3" s="90"/>
      <c r="D3" s="90"/>
      <c r="E3" s="90"/>
      <c r="F3" s="90"/>
      <c r="G3" s="90"/>
      <c r="H3" s="91"/>
      <c r="I3" s="102" t="s">
        <v>20</v>
      </c>
      <c r="J3" s="92"/>
      <c r="K3" s="92"/>
      <c r="L3" s="92"/>
      <c r="M3" s="92"/>
      <c r="N3" s="92"/>
      <c r="O3" s="93"/>
      <c r="P3" s="60"/>
      <c r="S3" s="49"/>
    </row>
    <row r="4" spans="1:37" ht="15" customHeight="1" x14ac:dyDescent="0.25">
      <c r="A4" s="67" t="s">
        <v>11</v>
      </c>
      <c r="B4" s="51" t="s">
        <v>0</v>
      </c>
      <c r="C4" s="13" t="s">
        <v>44</v>
      </c>
      <c r="D4" s="13" t="s">
        <v>45</v>
      </c>
      <c r="E4" s="13" t="s">
        <v>46</v>
      </c>
      <c r="F4" s="13" t="s">
        <v>47</v>
      </c>
      <c r="G4" s="13" t="s">
        <v>48</v>
      </c>
      <c r="H4" s="24" t="s">
        <v>49</v>
      </c>
      <c r="I4" s="51" t="s">
        <v>0</v>
      </c>
      <c r="J4" s="13" t="s">
        <v>44</v>
      </c>
      <c r="K4" s="13" t="s">
        <v>45</v>
      </c>
      <c r="L4" s="13" t="s">
        <v>46</v>
      </c>
      <c r="M4" s="13" t="s">
        <v>47</v>
      </c>
      <c r="N4" s="13" t="s">
        <v>48</v>
      </c>
      <c r="O4" s="24" t="s">
        <v>49</v>
      </c>
      <c r="P4" s="60"/>
      <c r="S4" s="48"/>
    </row>
    <row r="5" spans="1:37" ht="15" customHeight="1" x14ac:dyDescent="0.25">
      <c r="A5" s="67"/>
      <c r="B5" s="52">
        <f>IF(DAY(JanSun1)=1,"",IF(AND(YEAR(JanSun1+1)=CalendarYear,MONTH(JanSun1+1)=1),JanSun1+1,""))</f>
        <v>44927</v>
      </c>
      <c r="C5" s="2">
        <v>2</v>
      </c>
      <c r="D5" s="2">
        <f>IF(DAY(JanSun1)=1,"",IF(AND(YEAR(JanSun1+3)=CalendarYear,MONTH(JanSun1+3)=1),JanSun1+3,""))</f>
        <v>44929</v>
      </c>
      <c r="E5" s="17">
        <f>IF(DAY(JanSun1)=1,"",IF(AND(YEAR(JanSun1+4)=CalendarYear,MONTH(JanSun1+4)=1),JanSun1+4,""))</f>
        <v>44930</v>
      </c>
      <c r="F5" s="2">
        <f>IF(DAY(JanSun1)=1,"",IF(AND(YEAR(JanSun1+5)=CalendarYear,MONTH(JanSun1+5)=1),JanSun1+5,""))</f>
        <v>44931</v>
      </c>
      <c r="G5" s="17">
        <f>IF(DAY(JanSun1)=1,"",IF(AND(YEAR(JanSun1+6)=CalendarYear,MONTH(JanSun1+6)=1),JanSun1+6,""))</f>
        <v>44932</v>
      </c>
      <c r="H5" s="37">
        <f>IF(DAY(JanSun1)=1,IF(AND(YEAR(JanSun1)=CalendarYear,MONTH(JanSun1)=1),JanSun1,""),IF(AND(YEAR(JanSun1+7)=CalendarYear,MONTH(JanSun1+7)=1),JanSun1+7,""))</f>
        <v>44933</v>
      </c>
      <c r="I5" s="52" t="str">
        <f>IF(DAY(FebSun1)=1,"",IF(AND(YEAR(FebSun1+1)=CalendarYear,MONTH(FebSun1+1)=2),FebSun1+1,""))</f>
        <v/>
      </c>
      <c r="J5" s="2" t="str">
        <f>IF(DAY(FebSun1)=1,"",IF(AND(YEAR(FebSun1+2)=CalendarYear,MONTH(FebSun1+2)=2),FebSun1+2,""))</f>
        <v/>
      </c>
      <c r="K5" s="2" t="str">
        <f>IF(DAY(FebSun1)=1,"",IF(AND(YEAR(FebSun1+3)=CalendarYear,MONTH(FebSun1+3)=2),FebSun1+3,""))</f>
        <v/>
      </c>
      <c r="L5" s="2">
        <f>IF(DAY(FebSun1)=1,"",IF(AND(YEAR(FebSun1+4)=CalendarYear,MONTH(FebSun1+4)=2),FebSun1+4,""))</f>
        <v>44958</v>
      </c>
      <c r="M5" s="2">
        <f>IF(DAY(FebSun1)=1,"",IF(AND(YEAR(FebSun1+5)=CalendarYear,MONTH(FebSun1+5)=2),FebSun1+5,""))</f>
        <v>44959</v>
      </c>
      <c r="N5" s="2">
        <f>IF(DAY(FebSun1)=1,"",IF(AND(YEAR(FebSun1+6)=CalendarYear,MONTH(FebSun1+6)=2),FebSun1+6,""))</f>
        <v>44960</v>
      </c>
      <c r="O5" s="25">
        <f>IF(DAY(FebSun1)=1,IF(AND(YEAR(FebSun1)=CalendarYear,MONTH(FebSun1)=2),FebSun1,""),IF(AND(YEAR(FebSun1+7)=CalendarYear,MONTH(FebSun1+7)=2),FebSun1+7,""))</f>
        <v>44961</v>
      </c>
      <c r="P5" s="60"/>
      <c r="S5" s="48"/>
    </row>
    <row r="6" spans="1:37" ht="15" customHeight="1" x14ac:dyDescent="0.25">
      <c r="A6" s="67"/>
      <c r="B6" s="52">
        <f>IF(DAY(JanSun1)=1,IF(AND(YEAR(JanSun1+1)=CalendarYear,MONTH(JanSun1+1)=1),JanSun1+1,""),IF(AND(YEAR(JanSun1+8)=CalendarYear,MONTH(JanSun1+8)=1),JanSun1+8,""))</f>
        <v>44934</v>
      </c>
      <c r="C6" s="2">
        <f>IF(DAY(JanSun1)=1,IF(AND(YEAR(JanSun1+2)=CalendarYear,MONTH(JanSun1+2)=1),JanSun1+2,""),IF(AND(YEAR(JanSun1+9)=CalendarYear,MONTH(JanSun1+9)=1),JanSun1+9,""))</f>
        <v>44935</v>
      </c>
      <c r="D6" s="2">
        <f>IF(DAY(JanSun1)=1,IF(AND(YEAR(JanSun1+3)=CalendarYear,MONTH(JanSun1+3)=1),JanSun1+3,""),IF(AND(YEAR(JanSun1+10)=CalendarYear,MONTH(JanSun1+10)=1),JanSun1+10,""))</f>
        <v>44936</v>
      </c>
      <c r="E6" s="2">
        <f>IF(DAY(JanSun1)=1,IF(AND(YEAR(JanSun1+4)=CalendarYear,MONTH(JanSun1+4)=1),JanSun1+4,""),IF(AND(YEAR(JanSun1+11)=CalendarYear,MONTH(JanSun1+11)=1),JanSun1+11,""))</f>
        <v>44937</v>
      </c>
      <c r="F6" s="2">
        <f>IF(DAY(JanSun1)=1,IF(AND(YEAR(JanSun1+5)=CalendarYear,MONTH(JanSun1+5)=1),JanSun1+5,""),IF(AND(YEAR(JanSun1+12)=CalendarYear,MONTH(JanSun1+12)=1),JanSun1+12,""))</f>
        <v>44938</v>
      </c>
      <c r="G6" s="2">
        <f>IF(DAY(JanSun1)=1,IF(AND(YEAR(JanSun1+6)=CalendarYear,MONTH(JanSun1+6)=1),JanSun1+6,""),IF(AND(YEAR(JanSun1+13)=CalendarYear,MONTH(JanSun1+13)=1),JanSun1+13,""))</f>
        <v>44939</v>
      </c>
      <c r="H6" s="25">
        <f>IF(DAY(JanSun1)=1,IF(AND(YEAR(JanSun1+7)=CalendarYear,MONTH(JanSun1+7)=1),JanSun1+7,""),IF(AND(YEAR(JanSun1+14)=CalendarYear,MONTH(JanSun1+14)=1),JanSun1+14,""))</f>
        <v>44940</v>
      </c>
      <c r="I6" s="52">
        <f>IF(DAY(FebSun1)=1,IF(AND(YEAR(FebSun1+1)=CalendarYear,MONTH(FebSun1+1)=2),FebSun1+1,""),IF(AND(YEAR(FebSun1+8)=CalendarYear,MONTH(FebSun1+8)=2),FebSun1+8,""))</f>
        <v>44962</v>
      </c>
      <c r="J6" s="2">
        <f>IF(DAY(FebSun1)=1,IF(AND(YEAR(FebSun1+2)=CalendarYear,MONTH(FebSun1+2)=2),FebSun1+2,""),IF(AND(YEAR(FebSun1+9)=CalendarYear,MONTH(FebSun1+9)=2),FebSun1+9,""))</f>
        <v>44963</v>
      </c>
      <c r="K6" s="2">
        <f>IF(DAY(FebSun1)=1,IF(AND(YEAR(FebSun1+3)=CalendarYear,MONTH(FebSun1+3)=2),FebSun1+3,""),IF(AND(YEAR(FebSun1+10)=CalendarYear,MONTH(FebSun1+10)=2),FebSun1+10,""))</f>
        <v>44964</v>
      </c>
      <c r="L6" s="2">
        <f>IF(DAY(FebSun1)=1,IF(AND(YEAR(FebSun1+4)=CalendarYear,MONTH(FebSun1+4)=2),FebSun1+4,""),IF(AND(YEAR(FebSun1+11)=CalendarYear,MONTH(FebSun1+11)=2),FebSun1+11,""))</f>
        <v>44965</v>
      </c>
      <c r="M6" s="2">
        <f>IF(DAY(FebSun1)=1,IF(AND(YEAR(FebSun1+5)=CalendarYear,MONTH(FebSun1+5)=2),FebSun1+5,""),IF(AND(YEAR(FebSun1+12)=CalendarYear,MONTH(FebSun1+12)=2),FebSun1+12,""))</f>
        <v>44966</v>
      </c>
      <c r="N6" s="2">
        <f>IF(DAY(FebSun1)=1,IF(AND(YEAR(FebSun1+6)=CalendarYear,MONTH(FebSun1+6)=2),FebSun1+6,""),IF(AND(YEAR(FebSun1+13)=CalendarYear,MONTH(FebSun1+13)=2),FebSun1+13,""))</f>
        <v>44967</v>
      </c>
      <c r="O6" s="25">
        <f>IF(DAY(FebSun1)=1,IF(AND(YEAR(FebSun1+7)=CalendarYear,MONTH(FebSun1+7)=2),FebSun1+7,""),IF(AND(YEAR(FebSun1+14)=CalendarYear,MONTH(FebSun1+14)=2),FebSun1+14,""))</f>
        <v>44968</v>
      </c>
      <c r="P6" s="60"/>
      <c r="S6" s="48"/>
    </row>
    <row r="7" spans="1:37" ht="15" customHeight="1" x14ac:dyDescent="0.25">
      <c r="B7" s="52">
        <f>IF(DAY(JanSun1)=1,IF(AND(YEAR(JanSun1+8)=CalendarYear,MONTH(JanSun1+8)=1),JanSun1+8,""),IF(AND(YEAR(JanSun1+15)=CalendarYear,MONTH(JanSun1+15)=1),JanSun1+15,""))</f>
        <v>44941</v>
      </c>
      <c r="C7" s="2">
        <f>IF(DAY(JanSun1)=1,IF(AND(YEAR(JanSun1+9)=CalendarYear,MONTH(JanSun1+9)=1),JanSun1+9,""),IF(AND(YEAR(JanSun1+16)=CalendarYear,MONTH(JanSun1+16)=1),JanSun1+16,""))</f>
        <v>44942</v>
      </c>
      <c r="D7" s="2">
        <f>IF(DAY(JanSun1)=1,IF(AND(YEAR(JanSun1+10)=CalendarYear,MONTH(JanSun1+10)=1),JanSun1+10,""),IF(AND(YEAR(JanSun1+17)=CalendarYear,MONTH(JanSun1+17)=1),JanSun1+17,""))</f>
        <v>44943</v>
      </c>
      <c r="E7" s="2">
        <f>IF(DAY(JanSun1)=1,IF(AND(YEAR(JanSun1+11)=CalendarYear,MONTH(JanSun1+11)=1),JanSun1+11,""),IF(AND(YEAR(JanSun1+18)=CalendarYear,MONTH(JanSun1+18)=1),JanSun1+18,""))</f>
        <v>44944</v>
      </c>
      <c r="F7" s="2">
        <f>IF(DAY(JanSun1)=1,IF(AND(YEAR(JanSun1+12)=CalendarYear,MONTH(JanSun1+12)=1),JanSun1+12,""),IF(AND(YEAR(JanSun1+19)=CalendarYear,MONTH(JanSun1+19)=1),JanSun1+19,""))</f>
        <v>44945</v>
      </c>
      <c r="G7" s="2">
        <f>IF(DAY(JanSun1)=1,IF(AND(YEAR(JanSun1+13)=CalendarYear,MONTH(JanSun1+13)=1),JanSun1+13,""),IF(AND(YEAR(JanSun1+20)=CalendarYear,MONTH(JanSun1+20)=1),JanSun1+20,""))</f>
        <v>44946</v>
      </c>
      <c r="H7" s="25">
        <f>IF(DAY(JanSun1)=1,IF(AND(YEAR(JanSun1+14)=CalendarYear,MONTH(JanSun1+14)=1),JanSun1+14,""),IF(AND(YEAR(JanSun1+21)=CalendarYear,MONTH(JanSun1+21)=1),JanSun1+21,""))</f>
        <v>44947</v>
      </c>
      <c r="I7" s="52">
        <f>IF(DAY(FebSun1)=1,IF(AND(YEAR(FebSun1+8)=CalendarYear,MONTH(FebSun1+8)=2),FebSun1+8,""),IF(AND(YEAR(FebSun1+15)=CalendarYear,MONTH(FebSun1+15)=2),FebSun1+15,""))</f>
        <v>44969</v>
      </c>
      <c r="J7" s="2">
        <f>IF(DAY(FebSun1)=1,IF(AND(YEAR(FebSun1+9)=CalendarYear,MONTH(FebSun1+9)=2),FebSun1+9,""),IF(AND(YEAR(FebSun1+16)=CalendarYear,MONTH(FebSun1+16)=2),FebSun1+16,""))</f>
        <v>44970</v>
      </c>
      <c r="K7" s="2">
        <f>IF(DAY(FebSun1)=1,IF(AND(YEAR(FebSun1+10)=CalendarYear,MONTH(FebSun1+10)=2),FebSun1+10,""),IF(AND(YEAR(FebSun1+17)=CalendarYear,MONTH(FebSun1+17)=2),FebSun1+17,""))</f>
        <v>44971</v>
      </c>
      <c r="L7" s="2">
        <f>IF(DAY(FebSun1)=1,IF(AND(YEAR(FebSun1+11)=CalendarYear,MONTH(FebSun1+11)=2),FebSun1+11,""),IF(AND(YEAR(FebSun1+18)=CalendarYear,MONTH(FebSun1+18)=2),FebSun1+18,""))</f>
        <v>44972</v>
      </c>
      <c r="M7" s="2">
        <f>IF(DAY(FebSun1)=1,IF(AND(YEAR(FebSun1+12)=CalendarYear,MONTH(FebSun1+12)=2),FebSun1+12,""),IF(AND(YEAR(FebSun1+19)=CalendarYear,MONTH(FebSun1+19)=2),FebSun1+19,""))</f>
        <v>44973</v>
      </c>
      <c r="N7" s="2">
        <f>IF(DAY(FebSun1)=1,IF(AND(YEAR(FebSun1+13)=CalendarYear,MONTH(FebSun1+13)=2),FebSun1+13,""),IF(AND(YEAR(FebSun1+20)=CalendarYear,MONTH(FebSun1+20)=2),FebSun1+20,""))</f>
        <v>44974</v>
      </c>
      <c r="O7" s="25">
        <f>IF(DAY(FebSun1)=1,IF(AND(YEAR(FebSun1+14)=CalendarYear,MONTH(FebSun1+14)=2),FebSun1+14,""),IF(AND(YEAR(FebSun1+21)=CalendarYear,MONTH(FebSun1+21)=2),FebSun1+21,""))</f>
        <v>44975</v>
      </c>
      <c r="P7" s="60"/>
      <c r="S7" s="48"/>
    </row>
    <row r="8" spans="1:37" ht="15" customHeight="1" x14ac:dyDescent="0.25">
      <c r="B8" s="52">
        <f>IF(DAY(JanSun1)=1,IF(AND(YEAR(JanSun1+15)=CalendarYear,MONTH(JanSun1+15)=1),JanSun1+15,""),IF(AND(YEAR(JanSun1+22)=CalendarYear,MONTH(JanSun1+22)=1),JanSun1+22,""))</f>
        <v>44948</v>
      </c>
      <c r="C8" s="2">
        <f>IF(DAY(JanSun1)=1,IF(AND(YEAR(JanSun1+16)=CalendarYear,MONTH(JanSun1+16)=1),JanSun1+16,""),IF(AND(YEAR(JanSun1+23)=CalendarYear,MONTH(JanSun1+23)=1),JanSun1+23,""))</f>
        <v>44949</v>
      </c>
      <c r="D8" s="2">
        <f>IF(DAY(JanSun1)=1,IF(AND(YEAR(JanSun1+17)=CalendarYear,MONTH(JanSun1+17)=1),JanSun1+17,""),IF(AND(YEAR(JanSun1+24)=CalendarYear,MONTH(JanSun1+24)=1),JanSun1+24,""))</f>
        <v>44950</v>
      </c>
      <c r="E8" s="2">
        <f>IF(DAY(JanSun1)=1,IF(AND(YEAR(JanSun1+18)=CalendarYear,MONTH(JanSun1+18)=1),JanSun1+18,""),IF(AND(YEAR(JanSun1+25)=CalendarYear,MONTH(JanSun1+25)=1),JanSun1+25,""))</f>
        <v>44951</v>
      </c>
      <c r="F8" s="2">
        <f>IF(DAY(JanSun1)=1,IF(AND(YEAR(JanSun1+19)=CalendarYear,MONTH(JanSun1+19)=1),JanSun1+19,""),IF(AND(YEAR(JanSun1+26)=CalendarYear,MONTH(JanSun1+26)=1),JanSun1+26,""))</f>
        <v>44952</v>
      </c>
      <c r="G8" s="2">
        <f>IF(DAY(JanSun1)=1,IF(AND(YEAR(JanSun1+20)=CalendarYear,MONTH(JanSun1+20)=1),JanSun1+20,""),IF(AND(YEAR(JanSun1+27)=CalendarYear,MONTH(JanSun1+27)=1),JanSun1+27,""))</f>
        <v>44953</v>
      </c>
      <c r="H8" s="25">
        <f>IF(DAY(JanSun1)=1,IF(AND(YEAR(JanSun1+21)=CalendarYear,MONTH(JanSun1+21)=1),JanSun1+21,""),IF(AND(YEAR(JanSun1+28)=CalendarYear,MONTH(JanSun1+28)=1),JanSun1+28,""))</f>
        <v>44954</v>
      </c>
      <c r="I8" s="52">
        <f>IF(DAY(FebSun1)=1,IF(AND(YEAR(FebSun1+15)=CalendarYear,MONTH(FebSun1+15)=2),FebSun1+15,""),IF(AND(YEAR(FebSun1+22)=CalendarYear,MONTH(FebSun1+22)=2),FebSun1+22,""))</f>
        <v>44976</v>
      </c>
      <c r="J8" s="2">
        <f>IF(DAY(FebSun1)=1,IF(AND(YEAR(FebSun1+16)=CalendarYear,MONTH(FebSun1+16)=2),FebSun1+16,""),IF(AND(YEAR(FebSun1+23)=CalendarYear,MONTH(FebSun1+23)=2),FebSun1+23,""))</f>
        <v>44977</v>
      </c>
      <c r="K8" s="2">
        <f>IF(DAY(FebSun1)=1,IF(AND(YEAR(FebSun1+17)=CalendarYear,MONTH(FebSun1+17)=2),FebSun1+17,""),IF(AND(YEAR(FebSun1+24)=CalendarYear,MONTH(FebSun1+24)=2),FebSun1+24,""))</f>
        <v>44978</v>
      </c>
      <c r="L8" s="2">
        <f>IF(DAY(FebSun1)=1,IF(AND(YEAR(FebSun1+18)=CalendarYear,MONTH(FebSun1+18)=2),FebSun1+18,""),IF(AND(YEAR(FebSun1+25)=CalendarYear,MONTH(FebSun1+25)=2),FebSun1+25,""))</f>
        <v>44979</v>
      </c>
      <c r="M8" s="2">
        <f>IF(DAY(FebSun1)=1,IF(AND(YEAR(FebSun1+19)=CalendarYear,MONTH(FebSun1+19)=2),FebSun1+19,""),IF(AND(YEAR(FebSun1+26)=CalendarYear,MONTH(FebSun1+26)=2),FebSun1+26,""))</f>
        <v>44980</v>
      </c>
      <c r="N8" s="2">
        <f>IF(DAY(FebSun1)=1,IF(AND(YEAR(FebSun1+20)=CalendarYear,MONTH(FebSun1+20)=2),FebSun1+20,""),IF(AND(YEAR(FebSun1+27)=CalendarYear,MONTH(FebSun1+27)=2),FebSun1+27,""))</f>
        <v>44981</v>
      </c>
      <c r="O8" s="25">
        <f>IF(DAY(FebSun1)=1,IF(AND(YEAR(FebSun1+21)=CalendarYear,MONTH(FebSun1+21)=2),FebSun1+21,""),IF(AND(YEAR(FebSun1+28)=CalendarYear,MONTH(FebSun1+28)=2),FebSun1+28,""))</f>
        <v>44982</v>
      </c>
      <c r="P8" s="60"/>
      <c r="S8" s="48"/>
    </row>
    <row r="9" spans="1:37" ht="18.75" x14ac:dyDescent="0.3">
      <c r="B9" s="52">
        <f>IF(DAY(JanSun1)=1,IF(AND(YEAR(JanSun1+22)=CalendarYear,MONTH(JanSun1+22)=1),JanSun1+22,""),IF(AND(YEAR(JanSun1+29)=CalendarYear,MONTH(JanSun1+29)=1),JanSun1+29,""))</f>
        <v>44955</v>
      </c>
      <c r="C9" s="2">
        <f>IF(DAY(JanSun1)=1,IF(AND(YEAR(JanSun1+23)=CalendarYear,MONTH(JanSun1+23)=1),JanSun1+23,""),IF(AND(YEAR(JanSun1+30)=CalendarYear,MONTH(JanSun1+30)=1),JanSun1+30,""))</f>
        <v>44956</v>
      </c>
      <c r="D9" s="2">
        <f>IF(DAY(JanSun1)=1,IF(AND(YEAR(JanSun1+24)=CalendarYear,MONTH(JanSun1+24)=1),JanSun1+24,""),IF(AND(YEAR(JanSun1+31)=CalendarYear,MONTH(JanSun1+31)=1),JanSun1+31,""))</f>
        <v>44957</v>
      </c>
      <c r="E9" s="2" t="str">
        <f>IF(DAY(JanSun1)=1,IF(AND(YEAR(JanSun1+25)=CalendarYear,MONTH(JanSun1+25)=1),JanSun1+25,""),IF(AND(YEAR(JanSun1+32)=CalendarYear,MONTH(JanSun1+32)=1),JanSun1+32,""))</f>
        <v/>
      </c>
      <c r="F9" s="2" t="str">
        <f>IF(DAY(JanSun1)=1,IF(AND(YEAR(JanSun1+26)=CalendarYear,MONTH(JanSun1+26)=1),JanSun1+26,""),IF(AND(YEAR(JanSun1+33)=CalendarYear,MONTH(JanSun1+33)=1),JanSun1+33,""))</f>
        <v/>
      </c>
      <c r="G9" s="2" t="str">
        <f>IF(DAY(JanSun1)=1,IF(AND(YEAR(JanSun1+27)=CalendarYear,MONTH(JanSun1+27)=1),JanSun1+27,""),IF(AND(YEAR(JanSun1+34)=CalendarYear,MONTH(JanSun1+34)=1),JanSun1+34,""))</f>
        <v/>
      </c>
      <c r="H9" s="25" t="str">
        <f>IF(DAY(JanSun1)=1,IF(AND(YEAR(JanSun1+28)=CalendarYear,MONTH(JanSun1+28)=1),JanSun1+28,""),IF(AND(YEAR(JanSun1+35)=CalendarYear,MONTH(JanSun1+35)=1),JanSun1+35,""))</f>
        <v/>
      </c>
      <c r="I9" s="52">
        <f>IF(DAY(FebSun1)=1,IF(AND(YEAR(FebSun1+22)=CalendarYear,MONTH(FebSun1+22)=2),FebSun1+22,""),IF(AND(YEAR(FebSun1+29)=CalendarYear,MONTH(FebSun1+29)=2),FebSun1+29,""))</f>
        <v>44983</v>
      </c>
      <c r="J9" s="2">
        <f>IF(DAY(FebSun1)=1,IF(AND(YEAR(FebSun1+23)=CalendarYear,MONTH(FebSun1+23)=2),FebSun1+23,""),IF(AND(YEAR(FebSun1+30)=CalendarYear,MONTH(FebSun1+30)=2),FebSun1+30,""))</f>
        <v>44984</v>
      </c>
      <c r="K9" s="2">
        <f>IF(DAY(FebSun1)=1,IF(AND(YEAR(FebSun1+24)=CalendarYear,MONTH(FebSun1+24)=2),FebSun1+24,""),IF(AND(YEAR(FebSun1+31)=CalendarYear,MONTH(FebSun1+31)=2),FebSun1+31,""))</f>
        <v>44985</v>
      </c>
      <c r="L9" s="2" t="str">
        <f>IF(DAY(FebSun1)=1,IF(AND(YEAR(FebSun1+25)=CalendarYear,MONTH(FebSun1+25)=2),FebSun1+25,""),IF(AND(YEAR(FebSun1+32)=CalendarYear,MONTH(FebSun1+32)=2),FebSun1+32,""))</f>
        <v/>
      </c>
      <c r="M9" s="2" t="str">
        <f>IF(DAY(FebSun1)=1,IF(AND(YEAR(FebSun1+26)=CalendarYear,MONTH(FebSun1+26)=2),FebSun1+26,""),IF(AND(YEAR(FebSun1+33)=CalendarYear,MONTH(FebSun1+33)=2),FebSun1+33,""))</f>
        <v/>
      </c>
      <c r="N9" s="2" t="str">
        <f>IF(DAY(FebSun1)=1,IF(AND(YEAR(FebSun1+27)=CalendarYear,MONTH(FebSun1+27)=2),FebSun1+27,""),IF(AND(YEAR(FebSun1+34)=CalendarYear,MONTH(FebSun1+34)=2),FebSun1+34,""))</f>
        <v/>
      </c>
      <c r="O9" s="25" t="str">
        <f>IF(DAY(FebSun1)=1,IF(AND(YEAR(FebSun1+28)=CalendarYear,MONTH(FebSun1+28)=2),FebSun1+28,""),IF(AND(YEAR(FebSun1+35)=CalendarYear,MONTH(FebSun1+35)=2),FebSun1+35,""))</f>
        <v/>
      </c>
      <c r="P9" s="60"/>
      <c r="R9" s="55" t="s">
        <v>31</v>
      </c>
      <c r="S9" s="48"/>
    </row>
    <row r="10" spans="1:37" ht="15" customHeight="1" x14ac:dyDescent="0.25">
      <c r="A10" s="67" t="s">
        <v>4</v>
      </c>
      <c r="B10" s="103" t="s">
        <v>21</v>
      </c>
      <c r="C10" s="104"/>
      <c r="D10" s="104"/>
      <c r="E10" s="104"/>
      <c r="F10" s="104"/>
      <c r="G10" s="104"/>
      <c r="H10" s="105"/>
      <c r="I10" s="103" t="s">
        <v>22</v>
      </c>
      <c r="J10" s="104"/>
      <c r="K10" s="104"/>
      <c r="L10" s="104"/>
      <c r="M10" s="104"/>
      <c r="N10" s="104"/>
      <c r="O10" s="105"/>
      <c r="P10" s="61"/>
      <c r="Q10" s="1"/>
      <c r="R10" s="68" t="s">
        <v>64</v>
      </c>
      <c r="T10" s="1"/>
      <c r="U10" s="1"/>
      <c r="W10" s="1"/>
      <c r="X10" s="1"/>
      <c r="Y10" s="1"/>
      <c r="Z10" s="1"/>
      <c r="AA10" s="1"/>
      <c r="AB10" s="1"/>
      <c r="AC10" s="1"/>
      <c r="AE10" s="1"/>
      <c r="AF10" s="1"/>
      <c r="AG10" s="1"/>
      <c r="AH10" s="1"/>
      <c r="AI10" s="1"/>
      <c r="AJ10" s="1"/>
      <c r="AK10" s="1"/>
    </row>
    <row r="11" spans="1:37" ht="15" customHeight="1" x14ac:dyDescent="0.25">
      <c r="A11" s="67" t="s">
        <v>12</v>
      </c>
      <c r="B11" s="51" t="s">
        <v>0</v>
      </c>
      <c r="C11" s="13" t="s">
        <v>44</v>
      </c>
      <c r="D11" s="13" t="s">
        <v>45</v>
      </c>
      <c r="E11" s="13" t="s">
        <v>46</v>
      </c>
      <c r="F11" s="13" t="s">
        <v>47</v>
      </c>
      <c r="G11" s="13" t="s">
        <v>48</v>
      </c>
      <c r="H11" s="24" t="s">
        <v>49</v>
      </c>
      <c r="I11" s="18" t="s">
        <v>0</v>
      </c>
      <c r="J11" s="13" t="s">
        <v>44</v>
      </c>
      <c r="K11" s="13" t="s">
        <v>45</v>
      </c>
      <c r="L11" s="13" t="s">
        <v>46</v>
      </c>
      <c r="M11" s="13" t="s">
        <v>47</v>
      </c>
      <c r="N11" s="13" t="s">
        <v>48</v>
      </c>
      <c r="O11" s="24" t="s">
        <v>49</v>
      </c>
      <c r="P11" s="60"/>
      <c r="R11" s="77" t="s">
        <v>63</v>
      </c>
    </row>
    <row r="12" spans="1:37" ht="15" customHeight="1" x14ac:dyDescent="0.25">
      <c r="B12" s="52" t="str">
        <f>IF(DAY(MarSun1)=1,"",IF(AND(YEAR(MarSun1+1)=CalendarYear,MONTH(MarSun1+1)=3),MarSun1+1,""))</f>
        <v/>
      </c>
      <c r="C12" s="2" t="str">
        <f>IF(DAY(MarSun1)=1,"",IF(AND(YEAR(MarSun1+2)=CalendarYear,MONTH(MarSun1+2)=3),MarSun1+2,""))</f>
        <v/>
      </c>
      <c r="D12" s="2" t="str">
        <f>IF(DAY(MarSun1)=1,"",IF(AND(YEAR(MarSun1+3)=CalendarYear,MONTH(MarSun1+3)=3),MarSun1+3,""))</f>
        <v/>
      </c>
      <c r="E12" s="2">
        <f>IF(DAY(MarSun1)=1,"",IF(AND(YEAR(MarSun1+4)=CalendarYear,MONTH(MarSun1+4)=3),MarSun1+4,""))</f>
        <v>44986</v>
      </c>
      <c r="F12" s="2">
        <f>IF(DAY(MarSun1)=1,"",IF(AND(YEAR(MarSun1+5)=CalendarYear,MONTH(MarSun1+5)=3),MarSun1+5,""))</f>
        <v>44987</v>
      </c>
      <c r="G12" s="2">
        <f>IF(DAY(MarSun1)=1,"",IF(AND(YEAR(MarSun1+6)=CalendarYear,MONTH(MarSun1+6)=3),MarSun1+6,""))</f>
        <v>44988</v>
      </c>
      <c r="H12" s="25">
        <f>IF(DAY(MarSun1)=1,IF(AND(YEAR(MarSun1)=CalendarYear,MONTH(MarSun1)=3),MarSun1,""),IF(AND(YEAR(MarSun1+7)=CalendarYear,MONTH(MarSun1+7)=3),MarSun1+7,""))</f>
        <v>44989</v>
      </c>
      <c r="I12" s="17" t="str">
        <f>IF(DAY(AprSun1)=1,"",IF(AND(YEAR(AprSun1+1)=CalendarYear,MONTH(AprSun1+1)=4),AprSun1+1,""))</f>
        <v/>
      </c>
      <c r="J12" s="2" t="str">
        <f>IF(DAY(AprSun1)=1,"",IF(AND(YEAR(AprSun1+2)=CalendarYear,MONTH(AprSun1+2)=4),AprSun1+2,""))</f>
        <v/>
      </c>
      <c r="K12" s="2" t="str">
        <f>IF(DAY(AprSun1)=1,"",IF(AND(YEAR(AprSun1+3)=CalendarYear,MONTH(AprSun1+3)=4),AprSun1+3,""))</f>
        <v/>
      </c>
      <c r="L12" s="2" t="str">
        <f>IF(DAY(AprSun1)=1,"",IF(AND(YEAR(AprSun1+4)=CalendarYear,MONTH(AprSun1+4)=4),AprSun1+4,""))</f>
        <v/>
      </c>
      <c r="M12" s="17" t="str">
        <f>IF(DAY(AprSun1)=1,"",IF(AND(YEAR(AprSun1+5)=CalendarYear,MONTH(AprSun1+5)=4),AprSun1+5,""))</f>
        <v/>
      </c>
      <c r="N12" s="71" t="str">
        <f>IF(DAY(AprSun1)=1,"",IF(AND(YEAR(AprSun1+6)=CalendarYear,MONTH(AprSun1+6)=4),AprSun1+6,""))</f>
        <v/>
      </c>
      <c r="O12" s="25">
        <f>IF(DAY(AprSun1)=1,IF(AND(YEAR(AprSun1)=CalendarYear,MONTH(AprSun1)=4),AprSun1,""),IF(AND(YEAR(AprSun1+7)=CalendarYear,MONTH(AprSun1+7)=4),AprSun1+7,""))</f>
        <v>45017</v>
      </c>
      <c r="P12" s="60"/>
      <c r="R12" s="76" t="s">
        <v>61</v>
      </c>
    </row>
    <row r="13" spans="1:37" ht="15" customHeight="1" x14ac:dyDescent="0.25">
      <c r="A13" s="67"/>
      <c r="B13" s="52">
        <f>IF(DAY(MarSun1)=1,IF(AND(YEAR(MarSun1+1)=CalendarYear,MONTH(MarSun1+1)=3),MarSun1+1,""),IF(AND(YEAR(MarSun1+8)=CalendarYear,MONTH(MarSun1+8)=3),MarSun1+8,""))</f>
        <v>44990</v>
      </c>
      <c r="C13" s="2">
        <f>IF(DAY(MarSun1)=1,IF(AND(YEAR(MarSun1+2)=CalendarYear,MONTH(MarSun1+2)=3),MarSun1+2,""),IF(AND(YEAR(MarSun1+9)=CalendarYear,MONTH(MarSun1+9)=3),MarSun1+9,""))</f>
        <v>44991</v>
      </c>
      <c r="D13" s="2">
        <f>IF(DAY(MarSun1)=1,IF(AND(YEAR(MarSun1+3)=CalendarYear,MONTH(MarSun1+3)=3),MarSun1+3,""),IF(AND(YEAR(MarSun1+10)=CalendarYear,MONTH(MarSun1+10)=3),MarSun1+10,""))</f>
        <v>44992</v>
      </c>
      <c r="E13" s="2">
        <f>IF(DAY(MarSun1)=1,IF(AND(YEAR(MarSun1+4)=CalendarYear,MONTH(MarSun1+4)=3),MarSun1+4,""),IF(AND(YEAR(MarSun1+11)=CalendarYear,MONTH(MarSun1+11)=3),MarSun1+11,""))</f>
        <v>44993</v>
      </c>
      <c r="F13" s="2">
        <f>IF(DAY(MarSun1)=1,IF(AND(YEAR(MarSun1+5)=CalendarYear,MONTH(MarSun1+5)=3),MarSun1+5,""),IF(AND(YEAR(MarSun1+12)=CalendarYear,MONTH(MarSun1+12)=3),MarSun1+12,""))</f>
        <v>44994</v>
      </c>
      <c r="G13" s="2">
        <f>IF(DAY(MarSun1)=1,IF(AND(YEAR(MarSun1+6)=CalendarYear,MONTH(MarSun1+6)=3),MarSun1+6,""),IF(AND(YEAR(MarSun1+13)=CalendarYear,MONTH(MarSun1+13)=3),MarSun1+13,""))</f>
        <v>44995</v>
      </c>
      <c r="H13" s="25">
        <f>IF(DAY(MarSun1)=1,IF(AND(YEAR(MarSun1+7)=CalendarYear,MONTH(MarSun1+7)=3),MarSun1+7,""),IF(AND(YEAR(MarSun1+14)=CalendarYear,MONTH(MarSun1+14)=3),MarSun1+14,""))</f>
        <v>44996</v>
      </c>
      <c r="I13" s="17">
        <f>IF(DAY(AprSun1)=1,IF(AND(YEAR(AprSun1+1)=CalendarYear,MONTH(AprSun1+1)=4),AprSun1+1,""),IF(AND(YEAR(AprSun1+8)=CalendarYear,MONTH(AprSun1+8)=4),AprSun1+8,""))</f>
        <v>45018</v>
      </c>
      <c r="J13" s="2">
        <f>IF(DAY(AprSun1)=1,IF(AND(YEAR(AprSun1+2)=CalendarYear,MONTH(AprSun1+2)=4),AprSun1+2,""),IF(AND(YEAR(AprSun1+9)=CalendarYear,MONTH(AprSun1+9)=4),AprSun1+9,""))</f>
        <v>45019</v>
      </c>
      <c r="K13" s="2">
        <f>IF(DAY(AprSun1)=1,IF(AND(YEAR(AprSun1+3)=CalendarYear,MONTH(AprSun1+3)=4),AprSun1+3,""),IF(AND(YEAR(AprSun1+10)=CalendarYear,MONTH(AprSun1+10)=4),AprSun1+10,""))</f>
        <v>45020</v>
      </c>
      <c r="L13" s="2">
        <f>IF(DAY(AprSun1)=1,IF(AND(YEAR(AprSun1+4)=CalendarYear,MONTH(AprSun1+4)=4),AprSun1+4,""),IF(AND(YEAR(AprSun1+11)=CalendarYear,MONTH(AprSun1+11)=4),AprSun1+11,""))</f>
        <v>45021</v>
      </c>
      <c r="M13" s="17">
        <f>IF(DAY(AprSun1)=1,IF(AND(YEAR(AprSun1+5)=CalendarYear,MONTH(AprSun1+5)=4),AprSun1+5,""),IF(AND(YEAR(AprSun1+12)=CalendarYear,MONTH(AprSun1+12)=4),AprSun1+12,""))</f>
        <v>45022</v>
      </c>
      <c r="N13" s="17">
        <f>IF(DAY(AprSun1)=1,IF(AND(YEAR(AprSun1+6)=CalendarYear,MONTH(AprSun1+6)=4),AprSun1+6,""),IF(AND(YEAR(AprSun1+13)=CalendarYear,MONTH(AprSun1+13)=4),AprSun1+13,""))</f>
        <v>45023</v>
      </c>
      <c r="O13" s="25">
        <f>IF(DAY(AprSun1)=1,IF(AND(YEAR(AprSun1+7)=CalendarYear,MONTH(AprSun1+7)=4),AprSun1+7,""),IF(AND(YEAR(AprSun1+14)=CalendarYear,MONTH(AprSun1+14)=4),AprSun1+14,""))</f>
        <v>45024</v>
      </c>
      <c r="P13" s="60"/>
      <c r="R13" s="75" t="s">
        <v>62</v>
      </c>
    </row>
    <row r="14" spans="1:37" ht="15" customHeight="1" x14ac:dyDescent="0.3">
      <c r="B14" s="52">
        <f>IF(DAY(MarSun1)=1,IF(AND(YEAR(MarSun1+8)=CalendarYear,MONTH(MarSun1+8)=3),MarSun1+8,""),IF(AND(YEAR(MarSun1+15)=CalendarYear,MONTH(MarSun1+15)=3),MarSun1+15,""))</f>
        <v>44997</v>
      </c>
      <c r="C14" s="2">
        <f>IF(DAY(MarSun1)=1,IF(AND(YEAR(MarSun1+9)=CalendarYear,MONTH(MarSun1+9)=3),MarSun1+9,""),IF(AND(YEAR(MarSun1+16)=CalendarYear,MONTH(MarSun1+16)=3),MarSun1+16,""))</f>
        <v>44998</v>
      </c>
      <c r="D14" s="2">
        <f>IF(DAY(MarSun1)=1,IF(AND(YEAR(MarSun1+10)=CalendarYear,MONTH(MarSun1+10)=3),MarSun1+10,""),IF(AND(YEAR(MarSun1+17)=CalendarYear,MONTH(MarSun1+17)=3),MarSun1+17,""))</f>
        <v>44999</v>
      </c>
      <c r="E14" s="2">
        <f>IF(DAY(MarSun1)=1,IF(AND(YEAR(MarSun1+11)=CalendarYear,MONTH(MarSun1+11)=3),MarSun1+11,""),IF(AND(YEAR(MarSun1+18)=CalendarYear,MONTH(MarSun1+18)=3),MarSun1+18,""))</f>
        <v>45000</v>
      </c>
      <c r="F14" s="2">
        <f>IF(DAY(MarSun1)=1,IF(AND(YEAR(MarSun1+12)=CalendarYear,MONTH(MarSun1+12)=3),MarSun1+12,""),IF(AND(YEAR(MarSun1+19)=CalendarYear,MONTH(MarSun1+19)=3),MarSun1+19,""))</f>
        <v>45001</v>
      </c>
      <c r="G14" s="2">
        <f>IF(DAY(MarSun1)=1,IF(AND(YEAR(MarSun1+13)=CalendarYear,MONTH(MarSun1+13)=3),MarSun1+13,""),IF(AND(YEAR(MarSun1+20)=CalendarYear,MONTH(MarSun1+20)=3),MarSun1+20,""))</f>
        <v>45002</v>
      </c>
      <c r="H14" s="25">
        <f>IF(DAY(MarSun1)=1,IF(AND(YEAR(MarSun1+14)=CalendarYear,MONTH(MarSun1+14)=3),MarSun1+14,""),IF(AND(YEAR(MarSun1+21)=CalendarYear,MONTH(MarSun1+21)=3),MarSun1+21,""))</f>
        <v>45003</v>
      </c>
      <c r="I14" s="17">
        <f>IF(DAY(AprSun1)=1,IF(AND(YEAR(AprSun1+8)=CalendarYear,MONTH(AprSun1+8)=4),AprSun1+8,""),IF(AND(YEAR(AprSun1+15)=CalendarYear,MONTH(AprSun1+15)=4),AprSun1+15,""))</f>
        <v>45025</v>
      </c>
      <c r="J14" s="17">
        <f>IF(DAY(AprSun1)=1,IF(AND(YEAR(AprSun1+9)=CalendarYear,MONTH(AprSun1+9)=4),AprSun1+9,""),IF(AND(YEAR(AprSun1+16)=CalendarYear,MONTH(AprSun1+16)=4),AprSun1+16,""))</f>
        <v>45026</v>
      </c>
      <c r="K14" s="2">
        <f>IF(DAY(AprSun1)=1,IF(AND(YEAR(AprSun1+10)=CalendarYear,MONTH(AprSun1+10)=4),AprSun1+10,""),IF(AND(YEAR(AprSun1+17)=CalendarYear,MONTH(AprSun1+17)=4),AprSun1+17,""))</f>
        <v>45027</v>
      </c>
      <c r="L14" s="2">
        <f>IF(DAY(AprSun1)=1,IF(AND(YEAR(AprSun1+11)=CalendarYear,MONTH(AprSun1+11)=4),AprSun1+11,""),IF(AND(YEAR(AprSun1+18)=CalendarYear,MONTH(AprSun1+18)=4),AprSun1+18,""))</f>
        <v>45028</v>
      </c>
      <c r="M14" s="71">
        <f>IF(DAY(AprSun1)=1,IF(AND(YEAR(AprSun1+12)=CalendarYear,MONTH(AprSun1+12)=4),AprSun1+12,""),IF(AND(YEAR(AprSun1+19)=CalendarYear,MONTH(AprSun1+19)=4),AprSun1+19,""))</f>
        <v>45029</v>
      </c>
      <c r="N14" s="71">
        <f>IF(DAY(AprSun1)=1,IF(AND(YEAR(AprSun1+13)=CalendarYear,MONTH(AprSun1+13)=4),AprSun1+13,""),IF(AND(YEAR(AprSun1+20)=CalendarYear,MONTH(AprSun1+20)=4),AprSun1+20,""))</f>
        <v>45030</v>
      </c>
      <c r="O14" s="25">
        <f>IF(DAY(AprSun1)=1,IF(AND(YEAR(AprSun1+14)=CalendarYear,MONTH(AprSun1+14)=4),AprSun1+14,""),IF(AND(YEAR(AprSun1+21)=CalendarYear,MONTH(AprSun1+21)=4),AprSun1+21,""))</f>
        <v>45031</v>
      </c>
      <c r="P14" s="60"/>
      <c r="R14" s="73"/>
      <c r="S14" s="9"/>
    </row>
    <row r="15" spans="1:37" ht="15" customHeight="1" x14ac:dyDescent="0.3">
      <c r="B15" s="52">
        <f>IF(DAY(MarSun1)=1,IF(AND(YEAR(MarSun1+15)=CalendarYear,MONTH(MarSun1+15)=3),MarSun1+15,""),IF(AND(YEAR(MarSun1+22)=CalendarYear,MONTH(MarSun1+22)=3),MarSun1+22,""))</f>
        <v>45004</v>
      </c>
      <c r="C15" s="2">
        <f>IF(DAY(MarSun1)=1,IF(AND(YEAR(MarSun1+16)=CalendarYear,MONTH(MarSun1+16)=3),MarSun1+16,""),IF(AND(YEAR(MarSun1+23)=CalendarYear,MONTH(MarSun1+23)=3),MarSun1+23,""))</f>
        <v>45005</v>
      </c>
      <c r="D15" s="2">
        <f>IF(DAY(MarSun1)=1,IF(AND(YEAR(MarSun1+17)=CalendarYear,MONTH(MarSun1+17)=3),MarSun1+17,""),IF(AND(YEAR(MarSun1+24)=CalendarYear,MONTH(MarSun1+24)=3),MarSun1+24,""))</f>
        <v>45006</v>
      </c>
      <c r="E15" s="2">
        <f>IF(DAY(MarSun1)=1,IF(AND(YEAR(MarSun1+18)=CalendarYear,MONTH(MarSun1+18)=3),MarSun1+18,""),IF(AND(YEAR(MarSun1+25)=CalendarYear,MONTH(MarSun1+25)=3),MarSun1+25,""))</f>
        <v>45007</v>
      </c>
      <c r="F15" s="2">
        <f>IF(DAY(MarSun1)=1,IF(AND(YEAR(MarSun1+19)=CalendarYear,MONTH(MarSun1+19)=3),MarSun1+19,""),IF(AND(YEAR(MarSun1+26)=CalendarYear,MONTH(MarSun1+26)=3),MarSun1+26,""))</f>
        <v>45008</v>
      </c>
      <c r="G15" s="2">
        <f>IF(DAY(MarSun1)=1,IF(AND(YEAR(MarSun1+20)=CalendarYear,MONTH(MarSun1+20)=3),MarSun1+20,""),IF(AND(YEAR(MarSun1+27)=CalendarYear,MONTH(MarSun1+27)=3),MarSun1+27,""))</f>
        <v>45009</v>
      </c>
      <c r="H15" s="25">
        <f>IF(DAY(MarSun1)=1,IF(AND(YEAR(MarSun1+21)=CalendarYear,MONTH(MarSun1+21)=3),MarSun1+21,""),IF(AND(YEAR(MarSun1+28)=CalendarYear,MONTH(MarSun1+28)=3),MarSun1+28,""))</f>
        <v>45010</v>
      </c>
      <c r="I15" s="17">
        <f>IF(DAY(AprSun1)=1,IF(AND(YEAR(AprSun1+15)=CalendarYear,MONTH(AprSun1+15)=4),AprSun1+15,""),IF(AND(YEAR(AprSun1+22)=CalendarYear,MONTH(AprSun1+22)=4),AprSun1+22,""))</f>
        <v>45032</v>
      </c>
      <c r="J15" s="2">
        <f>IF(DAY(AprSun1)=1,IF(AND(YEAR(AprSun1+16)=CalendarYear,MONTH(AprSun1+16)=4),AprSun1+16,""),IF(AND(YEAR(AprSun1+23)=CalendarYear,MONTH(AprSun1+23)=4),AprSun1+23,""))</f>
        <v>45033</v>
      </c>
      <c r="K15" s="2">
        <f>IF(DAY(AprSun1)=1,IF(AND(YEAR(AprSun1+17)=CalendarYear,MONTH(AprSun1+17)=4),AprSun1+17,""),IF(AND(YEAR(AprSun1+24)=CalendarYear,MONTH(AprSun1+24)=4),AprSun1+24,""))</f>
        <v>45034</v>
      </c>
      <c r="L15" s="2">
        <f>IF(DAY(AprSun1)=1,IF(AND(YEAR(AprSun1+18)=CalendarYear,MONTH(AprSun1+18)=4),AprSun1+18,""),IF(AND(YEAR(AprSun1+25)=CalendarYear,MONTH(AprSun1+25)=4),AprSun1+25,""))</f>
        <v>45035</v>
      </c>
      <c r="M15" s="17">
        <f>IF(DAY(AprSun1)=1,IF(AND(YEAR(AprSun1+19)=CalendarYear,MONTH(AprSun1+19)=4),AprSun1+19,""),IF(AND(YEAR(AprSun1+26)=CalendarYear,MONTH(AprSun1+26)=4),AprSun1+26,""))</f>
        <v>45036</v>
      </c>
      <c r="N15" s="2">
        <f>IF(DAY(AprSun1)=1,IF(AND(YEAR(AprSun1+20)=CalendarYear,MONTH(AprSun1+20)=4),AprSun1+20,""),IF(AND(YEAR(AprSun1+27)=CalendarYear,MONTH(AprSun1+27)=4),AprSun1+27,""))</f>
        <v>45037</v>
      </c>
      <c r="O15" s="25">
        <f>IF(DAY(AprSun1)=1,IF(AND(YEAR(AprSun1+21)=CalendarYear,MONTH(AprSun1+21)=4),AprSun1+21,""),IF(AND(YEAR(AprSun1+28)=CalendarYear,MONTH(AprSun1+28)=4),AprSun1+28,""))</f>
        <v>45038</v>
      </c>
      <c r="P15" s="60"/>
      <c r="R15" s="73"/>
      <c r="S15" s="7"/>
    </row>
    <row r="16" spans="1:37" ht="15" customHeight="1" x14ac:dyDescent="0.3">
      <c r="B16" s="52">
        <f>IF(DAY(MarSun1)=1,IF(AND(YEAR(MarSun1+22)=CalendarYear,MONTH(MarSun1+22)=3),MarSun1+22,""),IF(AND(YEAR(MarSun1+29)=CalendarYear,MONTH(MarSun1+29)=3),MarSun1+29,""))</f>
        <v>45011</v>
      </c>
      <c r="C16" s="2">
        <f>IF(DAY(MarSun1)=1,IF(AND(YEAR(MarSun1+23)=CalendarYear,MONTH(MarSun1+23)=3),MarSun1+23,""),IF(AND(YEAR(MarSun1+30)=CalendarYear,MONTH(MarSun1+30)=3),MarSun1+30,""))</f>
        <v>45012</v>
      </c>
      <c r="D16" s="2">
        <f>IF(DAY(MarSun1)=1,IF(AND(YEAR(MarSun1+24)=CalendarYear,MONTH(MarSun1+24)=3),MarSun1+24,""),IF(AND(YEAR(MarSun1+31)=CalendarYear,MONTH(MarSun1+31)=3),MarSun1+31,""))</f>
        <v>45013</v>
      </c>
      <c r="E16" s="2">
        <f>IF(DAY(MarSun1)=1,IF(AND(YEAR(MarSun1+25)=CalendarYear,MONTH(MarSun1+25)=3),MarSun1+25,""),IF(AND(YEAR(MarSun1+32)=CalendarYear,MONTH(MarSun1+32)=3),MarSun1+32,""))</f>
        <v>45014</v>
      </c>
      <c r="F16" s="2">
        <f>IF(DAY(MarSun1)=1,IF(AND(YEAR(MarSun1+26)=CalendarYear,MONTH(MarSun1+26)=3),MarSun1+26,""),IF(AND(YEAR(MarSun1+33)=CalendarYear,MONTH(MarSun1+33)=3),MarSun1+33,""))</f>
        <v>45015</v>
      </c>
      <c r="G16" s="2">
        <f>IF(DAY(MarSun1)=1,IF(AND(YEAR(MarSun1+27)=CalendarYear,MONTH(MarSun1+27)=3),MarSun1+27,""),IF(AND(YEAR(MarSun1+34)=CalendarYear,MONTH(MarSun1+34)=3),MarSun1+34,""))</f>
        <v>45016</v>
      </c>
      <c r="H16" s="25" t="str">
        <f>IF(DAY(MarSun1)=1,IF(AND(YEAR(MarSun1+28)=CalendarYear,MONTH(MarSun1+28)=3),MarSun1+28,""),IF(AND(YEAR(MarSun1+35)=CalendarYear,MONTH(MarSun1+35)=3),MarSun1+35,""))</f>
        <v/>
      </c>
      <c r="I16" s="17">
        <f>IF(DAY(AprSun1)=1,IF(AND(YEAR(AprSun1+22)=CalendarYear,MONTH(AprSun1+22)=4),AprSun1+22,""),IF(AND(YEAR(AprSun1+29)=CalendarYear,MONTH(AprSun1+29)=4),AprSun1+29,""))</f>
        <v>45039</v>
      </c>
      <c r="J16" s="2">
        <f>IF(DAY(AprSun1)=1,IF(AND(YEAR(AprSun1+23)=CalendarYear,MONTH(AprSun1+23)=4),AprSun1+23,""),IF(AND(YEAR(AprSun1+30)=CalendarYear,MONTH(AprSun1+30)=4),AprSun1+30,""))</f>
        <v>45040</v>
      </c>
      <c r="K16" s="2">
        <f>IF(DAY(AprSun1)=1,IF(AND(YEAR(AprSun1+24)=CalendarYear,MONTH(AprSun1+24)=4),AprSun1+24,""),IF(AND(YEAR(AprSun1+31)=CalendarYear,MONTH(AprSun1+31)=4),AprSun1+31,""))</f>
        <v>45041</v>
      </c>
      <c r="L16" s="2">
        <f>IF(DAY(AprSun1)=1,IF(AND(YEAR(AprSun1+25)=CalendarYear,MONTH(AprSun1+25)=4),AprSun1+25,""),IF(AND(YEAR(AprSun1+32)=CalendarYear,MONTH(AprSun1+32)=4),AprSun1+32,""))</f>
        <v>45042</v>
      </c>
      <c r="M16" s="2">
        <f>IF(DAY(AprSun1)=1,IF(AND(YEAR(AprSun1+26)=CalendarYear,MONTH(AprSun1+26)=4),AprSun1+26,""),IF(AND(YEAR(AprSun1+33)=CalendarYear,MONTH(AprSun1+33)=4),AprSun1+33,""))</f>
        <v>45043</v>
      </c>
      <c r="N16" s="2">
        <f>IF(DAY(AprSun1)=1,IF(AND(YEAR(AprSun1+27)=CalendarYear,MONTH(AprSun1+27)=4),AprSun1+27,""),IF(AND(YEAR(AprSun1+34)=CalendarYear,MONTH(AprSun1+34)=4),AprSun1+34,""))</f>
        <v>45044</v>
      </c>
      <c r="O16" s="25">
        <f>IF(DAY(AprSun1)=1,IF(AND(YEAR(AprSun1+28)=CalendarYear,MONTH(AprSun1+28)=4),AprSun1+28,""),IF(AND(YEAR(AprSun1+35)=CalendarYear,MONTH(AprSun1+35)=4),AprSun1+35,""))</f>
        <v>45045</v>
      </c>
      <c r="P16" s="60"/>
      <c r="R16" s="73"/>
      <c r="S16" s="8"/>
    </row>
    <row r="17" spans="1:37" ht="15" customHeight="1" x14ac:dyDescent="0.3">
      <c r="B17" s="32" t="str">
        <f>IF(DAY(MarSun1)=1,IF(AND(YEAR(MarSun1+29)=CalendarYear,MONTH(MarSun1+29)=3),MarSun1+29,""),IF(AND(YEAR(MarSun1+36)=CalendarYear,MONTH(MarSun1+36)=3),MarSun1+36,""))</f>
        <v/>
      </c>
      <c r="C17" s="27" t="str">
        <f>IF(DAY(MarSun1)=1,IF(AND(YEAR(MarSun1+30)=CalendarYear,MONTH(MarSun1+30)=3),MarSun1+30,""),IF(AND(YEAR(MarSun1+37)=CalendarYear,MONTH(MarSun1+37)=3),MarSun1+37,""))</f>
        <v/>
      </c>
      <c r="D17" s="27" t="str">
        <f>IF(DAY(MarSun1)=1,IF(AND(YEAR(MarSun1+31)=CalendarYear,MONTH(MarSun1+31)=3),MarSun1+31,""),IF(AND(YEAR(MarSun1+38)=CalendarYear,MONTH(MarSun1+38)=3),MarSun1+38,""))</f>
        <v/>
      </c>
      <c r="E17" s="27" t="str">
        <f>IF(DAY(MarSun1)=1,IF(AND(YEAR(MarSun1+32)=CalendarYear,MONTH(MarSun1+32)=3),MarSun1+32,""),IF(AND(YEAR(MarSun1+39)=CalendarYear,MONTH(MarSun1+39)=3),MarSun1+39,""))</f>
        <v/>
      </c>
      <c r="F17" s="27" t="str">
        <f>IF(DAY(MarSun1)=1,IF(AND(YEAR(MarSun1+33)=CalendarYear,MONTH(MarSun1+33)=3),MarSun1+33,""),IF(AND(YEAR(MarSun1+40)=CalendarYear,MONTH(MarSun1+40)=3),MarSun1+40,""))</f>
        <v/>
      </c>
      <c r="G17" s="27" t="str">
        <f>IF(DAY(MarSun1)=1,IF(AND(YEAR(MarSun1+34)=CalendarYear,MONTH(MarSun1+34)=3),MarSun1+34,""),IF(AND(YEAR(MarSun1+41)=CalendarYear,MONTH(MarSun1+41)=3),MarSun1+41,""))</f>
        <v/>
      </c>
      <c r="H17" s="28" t="str">
        <f>IF(DAY(MarSun1)=1,IF(AND(YEAR(MarSun1+35)=CalendarYear,MONTH(MarSun1+35)=3),MarSun1+35,""),IF(AND(YEAR(MarSun1+42)=CalendarYear,MONTH(MarSun1+42)=3),MarSun1+42,""))</f>
        <v/>
      </c>
      <c r="I17" s="35">
        <f>IF(DAY(AprSun1)=1,IF(AND(YEAR(AprSun1+29)=CalendarYear,MONTH(AprSun1+29)=4),AprSun1+29,""),IF(AND(YEAR(AprSun1+36)=CalendarYear,MONTH(AprSun1+36)=4),AprSun1+36,""))</f>
        <v>45046</v>
      </c>
      <c r="J17" s="27" t="str">
        <f>IF(DAY(AprSun1)=1,IF(AND(YEAR(AprSun1+30)=CalendarYear,MONTH(AprSun1+30)=4),AprSun1+30,""),IF(AND(YEAR(AprSun1+37)=CalendarYear,MONTH(AprSun1+37)=4),AprSun1+37,""))</f>
        <v/>
      </c>
      <c r="K17" s="27" t="str">
        <f>IF(DAY(AprSun1)=1,IF(AND(YEAR(AprSun1+31)=CalendarYear,MONTH(AprSun1+31)=4),AprSun1+31,""),IF(AND(YEAR(AprSun1+38)=CalendarYear,MONTH(AprSun1+38)=4),AprSun1+38,""))</f>
        <v/>
      </c>
      <c r="L17" s="27" t="str">
        <f>IF(DAY(AprSun1)=1,IF(AND(YEAR(AprSun1+32)=CalendarYear,MONTH(AprSun1+32)=4),AprSun1+32,""),IF(AND(YEAR(AprSun1+39)=CalendarYear,MONTH(AprSun1+39)=4),AprSun1+39,""))</f>
        <v/>
      </c>
      <c r="M17" s="27" t="str">
        <f>IF(DAY(AprSun1)=1,IF(AND(YEAR(AprSun1+33)=CalendarYear,MONTH(AprSun1+33)=4),AprSun1+33,""),IF(AND(YEAR(AprSun1+40)=CalendarYear,MONTH(AprSun1+40)=4),AprSun1+40,""))</f>
        <v/>
      </c>
      <c r="N17" s="27" t="str">
        <f>IF(DAY(AprSun1)=1,IF(AND(YEAR(AprSun1+34)=CalendarYear,MONTH(AprSun1+34)=4),AprSun1+34,""),IF(AND(YEAR(AprSun1+41)=CalendarYear,MONTH(AprSun1+41)=4),AprSun1+41,""))</f>
        <v/>
      </c>
      <c r="O17" s="28" t="str">
        <f>IF(DAY(AprSun1)=1,IF(AND(YEAR(AprSun1+35)=CalendarYear,MONTH(AprSun1+35)=4),AprSun1+35,""),IF(AND(YEAR(AprSun1+42)=CalendarYear,MONTH(AprSun1+42)=4),AprSun1+42,""))</f>
        <v/>
      </c>
      <c r="P17" s="60"/>
      <c r="R17" s="73"/>
    </row>
    <row r="18" spans="1:37" ht="15" customHeight="1" x14ac:dyDescent="0.3">
      <c r="A18" s="67" t="s">
        <v>5</v>
      </c>
      <c r="B18" s="100" t="s">
        <v>23</v>
      </c>
      <c r="C18" s="90"/>
      <c r="D18" s="90"/>
      <c r="E18" s="90"/>
      <c r="F18" s="90"/>
      <c r="G18" s="90"/>
      <c r="H18" s="91"/>
      <c r="I18" s="100" t="s">
        <v>24</v>
      </c>
      <c r="J18" s="90"/>
      <c r="K18" s="90"/>
      <c r="L18" s="90"/>
      <c r="M18" s="90"/>
      <c r="N18" s="90"/>
      <c r="O18" s="91"/>
      <c r="P18" s="61"/>
      <c r="Q18" s="1"/>
      <c r="R18" s="55" t="s">
        <v>50</v>
      </c>
      <c r="T18" s="1"/>
      <c r="U18" s="1"/>
      <c r="W18" s="1"/>
      <c r="X18" s="1"/>
      <c r="Y18" s="1"/>
      <c r="Z18" s="1"/>
      <c r="AA18" s="1"/>
      <c r="AB18" s="1"/>
      <c r="AC18" s="1"/>
      <c r="AE18" s="1"/>
      <c r="AF18" s="1"/>
      <c r="AG18" s="1"/>
      <c r="AH18" s="1"/>
      <c r="AI18" s="1"/>
      <c r="AJ18" s="1"/>
      <c r="AK18" s="1"/>
    </row>
    <row r="19" spans="1:37" ht="15" customHeight="1" x14ac:dyDescent="0.3">
      <c r="A19" s="67" t="s">
        <v>13</v>
      </c>
      <c r="B19" s="51" t="s">
        <v>0</v>
      </c>
      <c r="C19" s="13" t="s">
        <v>44</v>
      </c>
      <c r="D19" s="13" t="s">
        <v>45</v>
      </c>
      <c r="E19" s="13" t="s">
        <v>46</v>
      </c>
      <c r="F19" s="13" t="s">
        <v>47</v>
      </c>
      <c r="G19" s="13" t="s">
        <v>48</v>
      </c>
      <c r="H19" s="24" t="s">
        <v>49</v>
      </c>
      <c r="I19" s="18" t="s">
        <v>0</v>
      </c>
      <c r="J19" s="13" t="s">
        <v>44</v>
      </c>
      <c r="K19" s="13" t="s">
        <v>45</v>
      </c>
      <c r="L19" s="13" t="s">
        <v>46</v>
      </c>
      <c r="M19" s="13" t="s">
        <v>47</v>
      </c>
      <c r="N19" s="13" t="s">
        <v>48</v>
      </c>
      <c r="O19" s="24" t="s">
        <v>49</v>
      </c>
      <c r="P19" s="60"/>
      <c r="R19" s="55" t="s">
        <v>59</v>
      </c>
    </row>
    <row r="20" spans="1:37" ht="15" customHeight="1" x14ac:dyDescent="0.3">
      <c r="A20" s="67"/>
      <c r="B20" s="52" t="str">
        <f>IF(DAY(MaySun1)=1,"",IF(AND(YEAR(MaySun1+1)=CalendarYear,MONTH(MaySun1+1)=5),MaySun1+1,""))</f>
        <v/>
      </c>
      <c r="C20" s="17">
        <f>IF(DAY(MaySun1)=1,"",IF(AND(YEAR(MaySun1+2)=CalendarYear,MONTH(MaySun1+2)=5),MaySun1+2,""))</f>
        <v>45047</v>
      </c>
      <c r="D20" s="2">
        <f>IF(DAY(MaySun1)=1,"",IF(AND(YEAR(MaySun1+3)=CalendarYear,MONTH(MaySun1+3)=5),MaySun1+3,""))</f>
        <v>45048</v>
      </c>
      <c r="E20" s="2">
        <f>IF(DAY(MaySun1)=1,"",IF(AND(YEAR(MaySun1+4)=CalendarYear,MONTH(MaySun1+4)=5),MaySun1+4,""))</f>
        <v>45049</v>
      </c>
      <c r="F20" s="2">
        <f>IF(DAY(MaySun1)=1,"",IF(AND(YEAR(MaySun1+5)=CalendarYear,MONTH(MaySun1+5)=5),MaySun1+5,""))</f>
        <v>45050</v>
      </c>
      <c r="G20" s="71">
        <f>IF(DAY(MaySun1)=1,"",IF(AND(YEAR(MaySun1+6)=CalendarYear,MONTH(MaySun1+6)=5),MaySun1+6,""))</f>
        <v>45051</v>
      </c>
      <c r="H20" s="25">
        <f>IF(DAY(MaySun1)=1,IF(AND(YEAR(MaySun1)=CalendarYear,MONTH(MaySun1)=5),MaySun1,""),IF(AND(YEAR(MaySun1+7)=CalendarYear,MONTH(MaySun1+7)=5),MaySun1+7,""))</f>
        <v>45052</v>
      </c>
      <c r="I20" s="17" t="str">
        <f>IF(DAY(JunSun1)=1,"",IF(AND(YEAR(JunSun1+1)=CalendarYear,MONTH(JunSun1+1)=6),JunSun1+1,""))</f>
        <v/>
      </c>
      <c r="J20" s="17" t="str">
        <f>IF(DAY(JunSun1)=1,"",IF(AND(YEAR(JunSun1+2)=CalendarYear,MONTH(JunSun1+2)=6),JunSun1+2,""))</f>
        <v/>
      </c>
      <c r="K20" s="2" t="str">
        <f>IF(DAY(JunSun1)=1,"",IF(AND(YEAR(JunSun1+3)=CalendarYear,MONTH(JunSun1+3)=6),JunSun1+3,""))</f>
        <v/>
      </c>
      <c r="L20" s="2" t="str">
        <f>IF(DAY(JunSun1)=1,"",IF(AND(YEAR(JunSun1+4)=CalendarYear,MONTH(JunSun1+4)=6),JunSun1+4,""))</f>
        <v/>
      </c>
      <c r="M20" s="2">
        <f>IF(DAY(JunSun1)=1,"",IF(AND(YEAR(JunSun1+5)=CalendarYear,MONTH(JunSun1+5)=6),JunSun1+5,""))</f>
        <v>45078</v>
      </c>
      <c r="N20" s="2">
        <f>IF(DAY(JunSun1)=1,"",IF(AND(YEAR(JunSun1+6)=CalendarYear,MONTH(JunSun1+6)=6),JunSun1+6,""))</f>
        <v>45079</v>
      </c>
      <c r="O20" s="25">
        <f>IF(DAY(JunSun1)=1,IF(AND(YEAR(JunSun1)=CalendarYear,MONTH(JunSun1)=6),JunSun1,""),IF(AND(YEAR(JunSun1+7)=CalendarYear,MONTH(JunSun1+7)=6),JunSun1+7,""))</f>
        <v>45080</v>
      </c>
      <c r="P20" s="60"/>
      <c r="R20" s="55" t="s">
        <v>57</v>
      </c>
    </row>
    <row r="21" spans="1:37" ht="15" customHeight="1" x14ac:dyDescent="0.3">
      <c r="B21" s="52">
        <f>IF(DAY(MaySun1)=1,IF(AND(YEAR(MaySun1+1)=CalendarYear,MONTH(MaySun1+1)=5),MaySun1+1,""),IF(AND(YEAR(MaySun1+8)=CalendarYear,MONTH(MaySun1+8)=5),MaySun1+8,""))</f>
        <v>45053</v>
      </c>
      <c r="C21" s="2">
        <f>IF(DAY(MaySun1)=1,IF(AND(YEAR(MaySun1+2)=CalendarYear,MONTH(MaySun1+2)=5),MaySun1+2,""),IF(AND(YEAR(MaySun1+9)=CalendarYear,MONTH(MaySun1+9)=5),MaySun1+9,""))</f>
        <v>45054</v>
      </c>
      <c r="D21" s="2">
        <f>IF(DAY(MaySun1)=1,IF(AND(YEAR(MaySun1+3)=CalendarYear,MONTH(MaySun1+3)=5),MaySun1+3,""),IF(AND(YEAR(MaySun1+10)=CalendarYear,MONTH(MaySun1+10)=5),MaySun1+10,""))</f>
        <v>45055</v>
      </c>
      <c r="E21" s="2">
        <f>IF(DAY(MaySun1)=1,IF(AND(YEAR(MaySun1+4)=CalendarYear,MONTH(MaySun1+4)=5),MaySun1+4,""),IF(AND(YEAR(MaySun1+11)=CalendarYear,MONTH(MaySun1+11)=5),MaySun1+11,""))</f>
        <v>45056</v>
      </c>
      <c r="F21" s="2">
        <f>IF(DAY(MaySun1)=1,IF(AND(YEAR(MaySun1+5)=CalendarYear,MONTH(MaySun1+5)=5),MaySun1+5,""),IF(AND(YEAR(MaySun1+12)=CalendarYear,MONTH(MaySun1+12)=5),MaySun1+12,""))</f>
        <v>45057</v>
      </c>
      <c r="G21" s="2">
        <f>IF(DAY(MaySun1)=1,IF(AND(YEAR(MaySun1+6)=CalendarYear,MONTH(MaySun1+6)=5),MaySun1+6,""),IF(AND(YEAR(MaySun1+13)=CalendarYear,MONTH(MaySun1+13)=5),MaySun1+13,""))</f>
        <v>45058</v>
      </c>
      <c r="H21" s="25">
        <f>IF(DAY(MaySun1)=1,IF(AND(YEAR(MaySun1+7)=CalendarYear,MONTH(MaySun1+7)=5),MaySun1+7,""),IF(AND(YEAR(MaySun1+14)=CalendarYear,MONTH(MaySun1+14)=5),MaySun1+14,""))</f>
        <v>45059</v>
      </c>
      <c r="I21" s="17">
        <f>IF(DAY(JunSun1)=1,IF(AND(YEAR(JunSun1+1)=CalendarYear,MONTH(JunSun1+1)=6),JunSun1+1,""),IF(AND(YEAR(JunSun1+8)=CalendarYear,MONTH(JunSun1+8)=6),JunSun1+8,""))</f>
        <v>45081</v>
      </c>
      <c r="J21" s="2">
        <f>IF(DAY(JunSun1)=1,IF(AND(YEAR(JunSun1+2)=CalendarYear,MONTH(JunSun1+2)=6),JunSun1+2,""),IF(AND(YEAR(JunSun1+9)=CalendarYear,MONTH(JunSun1+9)=6),JunSun1+9,""))</f>
        <v>45082</v>
      </c>
      <c r="K21" s="2">
        <f>IF(DAY(JunSun1)=1,IF(AND(YEAR(JunSun1+3)=CalendarYear,MONTH(JunSun1+3)=6),JunSun1+3,""),IF(AND(YEAR(JunSun1+10)=CalendarYear,MONTH(JunSun1+10)=6),JunSun1+10,""))</f>
        <v>45083</v>
      </c>
      <c r="L21" s="2">
        <f>IF(DAY(JunSun1)=1,IF(AND(YEAR(JunSun1+4)=CalendarYear,MONTH(JunSun1+4)=6),JunSun1+4,""),IF(AND(YEAR(JunSun1+11)=CalendarYear,MONTH(JunSun1+11)=6),JunSun1+11,""))</f>
        <v>45084</v>
      </c>
      <c r="M21" s="2">
        <f>IF(DAY(JunSun1)=1,IF(AND(YEAR(JunSun1+5)=CalendarYear,MONTH(JunSun1+5)=6),JunSun1+5,""),IF(AND(YEAR(JunSun1+12)=CalendarYear,MONTH(JunSun1+12)=6),JunSun1+12,""))</f>
        <v>45085</v>
      </c>
      <c r="N21" s="2">
        <f>IF(DAY(JunSun1)=1,IF(AND(YEAR(JunSun1+6)=CalendarYear,MONTH(JunSun1+6)=6),JunSun1+6,""),IF(AND(YEAR(JunSun1+13)=CalendarYear,MONTH(JunSun1+13)=6),JunSun1+13,""))</f>
        <v>45086</v>
      </c>
      <c r="O21" s="25">
        <f>IF(DAY(JunSun1)=1,IF(AND(YEAR(JunSun1+7)=CalendarYear,MONTH(JunSun1+7)=6),JunSun1+7,""),IF(AND(YEAR(JunSun1+14)=CalendarYear,MONTH(JunSun1+14)=6),JunSun1+14,""))</f>
        <v>45087</v>
      </c>
      <c r="P21" s="60"/>
      <c r="R21" s="55" t="s">
        <v>53</v>
      </c>
    </row>
    <row r="22" spans="1:37" ht="15" customHeight="1" x14ac:dyDescent="0.3">
      <c r="B22" s="52">
        <f>IF(DAY(MaySun1)=1,IF(AND(YEAR(MaySun1+8)=CalendarYear,MONTH(MaySun1+8)=5),MaySun1+8,""),IF(AND(YEAR(MaySun1+15)=CalendarYear,MONTH(MaySun1+15)=5),MaySun1+15,""))</f>
        <v>45060</v>
      </c>
      <c r="C22" s="2">
        <f>IF(DAY(MaySun1)=1,IF(AND(YEAR(MaySun1+9)=CalendarYear,MONTH(MaySun1+9)=5),MaySun1+9,""),IF(AND(YEAR(MaySun1+16)=CalendarYear,MONTH(MaySun1+16)=5),MaySun1+16,""))</f>
        <v>45061</v>
      </c>
      <c r="D22" s="2">
        <f>IF(DAY(MaySun1)=1,IF(AND(YEAR(MaySun1+10)=CalendarYear,MONTH(MaySun1+10)=5),MaySun1+10,""),IF(AND(YEAR(MaySun1+17)=CalendarYear,MONTH(MaySun1+17)=5),MaySun1+17,""))</f>
        <v>45062</v>
      </c>
      <c r="E22" s="2">
        <f>IF(DAY(MaySun1)=1,IF(AND(YEAR(MaySun1+11)=CalendarYear,MONTH(MaySun1+11)=5),MaySun1+11,""),IF(AND(YEAR(MaySun1+18)=CalendarYear,MONTH(MaySun1+18)=5),MaySun1+18,""))</f>
        <v>45063</v>
      </c>
      <c r="F22" s="17">
        <f>IF(DAY(MaySun1)=1,IF(AND(YEAR(MaySun1+12)=CalendarYear,MONTH(MaySun1+12)=5),MaySun1+12,""),IF(AND(YEAR(MaySun1+19)=CalendarYear,MONTH(MaySun1+19)=5),MaySun1+19,""))</f>
        <v>45064</v>
      </c>
      <c r="G22" s="2">
        <f>IF(DAY(MaySun1)=1,IF(AND(YEAR(MaySun1+13)=CalendarYear,MONTH(MaySun1+13)=5),MaySun1+13,""),IF(AND(YEAR(MaySun1+20)=CalendarYear,MONTH(MaySun1+20)=5),MaySun1+20,""))</f>
        <v>45065</v>
      </c>
      <c r="H22" s="25">
        <f>IF(DAY(MaySun1)=1,IF(AND(YEAR(MaySun1+14)=CalendarYear,MONTH(MaySun1+14)=5),MaySun1+14,""),IF(AND(YEAR(MaySun1+21)=CalendarYear,MONTH(MaySun1+21)=5),MaySun1+21,""))</f>
        <v>45066</v>
      </c>
      <c r="I22" s="17">
        <f>IF(DAY(JunSun1)=1,IF(AND(YEAR(JunSun1+8)=CalendarYear,MONTH(JunSun1+8)=6),JunSun1+8,""),IF(AND(YEAR(JunSun1+15)=CalendarYear,MONTH(JunSun1+15)=6),JunSun1+15,""))</f>
        <v>45088</v>
      </c>
      <c r="J22" s="2">
        <f>IF(DAY(JunSun1)=1,IF(AND(YEAR(JunSun1+9)=CalendarYear,MONTH(JunSun1+9)=6),JunSun1+9,""),IF(AND(YEAR(JunSun1+16)=CalendarYear,MONTH(JunSun1+16)=6),JunSun1+16,""))</f>
        <v>45089</v>
      </c>
      <c r="K22" s="2">
        <f>IF(DAY(JunSun1)=1,IF(AND(YEAR(JunSun1+10)=CalendarYear,MONTH(JunSun1+10)=6),JunSun1+10,""),IF(AND(YEAR(JunSun1+17)=CalendarYear,MONTH(JunSun1+17)=6),JunSun1+17,""))</f>
        <v>45090</v>
      </c>
      <c r="L22" s="71">
        <f>IF(DAY(JunSun1)=1,IF(AND(YEAR(JunSun1+11)=CalendarYear,MONTH(JunSun1+11)=6),JunSun1+11,""),IF(AND(YEAR(JunSun1+18)=CalendarYear,MONTH(JunSun1+18)=6),JunSun1+18,""))</f>
        <v>45091</v>
      </c>
      <c r="M22" s="71">
        <f>IF(DAY(JunSun1)=1,IF(AND(YEAR(JunSun1+12)=CalendarYear,MONTH(JunSun1+12)=6),JunSun1+12,""),IF(AND(YEAR(JunSun1+19)=CalendarYear,MONTH(JunSun1+19)=6),JunSun1+19,""))</f>
        <v>45092</v>
      </c>
      <c r="N22" s="71">
        <f>IF(DAY(JunSun1)=1,IF(AND(YEAR(JunSun1+13)=CalendarYear,MONTH(JunSun1+13)=6),JunSun1+13,""),IF(AND(YEAR(JunSun1+20)=CalendarYear,MONTH(JunSun1+20)=6),JunSun1+20,""))</f>
        <v>45093</v>
      </c>
      <c r="O22" s="25">
        <f>IF(DAY(JunSun1)=1,IF(AND(YEAR(JunSun1+14)=CalendarYear,MONTH(JunSun1+14)=6),JunSun1+14,""),IF(AND(YEAR(JunSun1+21)=CalendarYear,MONTH(JunSun1+21)=6),JunSun1+21,""))</f>
        <v>45094</v>
      </c>
      <c r="P22" s="60"/>
      <c r="R22" s="56" t="s">
        <v>58</v>
      </c>
    </row>
    <row r="23" spans="1:37" ht="15" customHeight="1" x14ac:dyDescent="0.2">
      <c r="B23" s="52">
        <f>IF(DAY(MaySun1)=1,IF(AND(YEAR(MaySun1+15)=CalendarYear,MONTH(MaySun1+15)=5),MaySun1+15,""),IF(AND(YEAR(MaySun1+22)=CalendarYear,MONTH(MaySun1+22)=5),MaySun1+22,""))</f>
        <v>45067</v>
      </c>
      <c r="C23" s="2">
        <f>IF(DAY(MaySun1)=1,IF(AND(YEAR(MaySun1+16)=CalendarYear,MONTH(MaySun1+16)=5),MaySun1+16,""),IF(AND(YEAR(MaySun1+23)=CalendarYear,MONTH(MaySun1+23)=5),MaySun1+23,""))</f>
        <v>45068</v>
      </c>
      <c r="D23" s="2">
        <f>IF(DAY(MaySun1)=1,IF(AND(YEAR(MaySun1+17)=CalendarYear,MONTH(MaySun1+17)=5),MaySun1+17,""),IF(AND(YEAR(MaySun1+24)=CalendarYear,MONTH(MaySun1+24)=5),MaySun1+24,""))</f>
        <v>45069</v>
      </c>
      <c r="E23" s="2">
        <f>IF(DAY(MaySun1)=1,IF(AND(YEAR(MaySun1+18)=CalendarYear,MONTH(MaySun1+18)=5),MaySun1+18,""),IF(AND(YEAR(MaySun1+25)=CalendarYear,MONTH(MaySun1+25)=5),MaySun1+25,""))</f>
        <v>45070</v>
      </c>
      <c r="F23" s="71">
        <f>IF(DAY(MaySun1)=1,IF(AND(YEAR(MaySun1+19)=CalendarYear,MONTH(MaySun1+19)=5),MaySun1+19,""),IF(AND(YEAR(MaySun1+26)=CalendarYear,MONTH(MaySun1+26)=5),MaySun1+26,""))</f>
        <v>45071</v>
      </c>
      <c r="G23" s="2">
        <f>IF(DAY(MaySun1)=1,IF(AND(YEAR(MaySun1+20)=CalendarYear,MONTH(MaySun1+20)=5),MaySun1+20,""),IF(AND(YEAR(MaySun1+27)=CalendarYear,MONTH(MaySun1+27)=5),MaySun1+27,""))</f>
        <v>45072</v>
      </c>
      <c r="H23" s="25">
        <f>IF(DAY(MaySun1)=1,IF(AND(YEAR(MaySun1+21)=CalendarYear,MONTH(MaySun1+21)=5),MaySun1+21,""),IF(AND(YEAR(MaySun1+28)=CalendarYear,MONTH(MaySun1+28)=5),MaySun1+28,""))</f>
        <v>45073</v>
      </c>
      <c r="I23" s="17">
        <f>IF(DAY(JunSun1)=1,IF(AND(YEAR(JunSun1+15)=CalendarYear,MONTH(JunSun1+15)=6),JunSun1+15,""),IF(AND(YEAR(JunSun1+22)=CalendarYear,MONTH(JunSun1+22)=6),JunSun1+22,""))</f>
        <v>45095</v>
      </c>
      <c r="J23" s="2">
        <f>IF(DAY(JunSun1)=1,IF(AND(YEAR(JunSun1+16)=CalendarYear,MONTH(JunSun1+16)=6),JunSun1+16,""),IF(AND(YEAR(JunSun1+23)=CalendarYear,MONTH(JunSun1+23)=6),JunSun1+23,""))</f>
        <v>45096</v>
      </c>
      <c r="K23" s="2">
        <f>IF(DAY(JunSun1)=1,IF(AND(YEAR(JunSun1+17)=CalendarYear,MONTH(JunSun1+17)=6),JunSun1+17,""),IF(AND(YEAR(JunSun1+24)=CalendarYear,MONTH(JunSun1+24)=6),JunSun1+24,""))</f>
        <v>45097</v>
      </c>
      <c r="L23" s="2">
        <f>IF(DAY(JunSun1)=1,IF(AND(YEAR(JunSun1+18)=CalendarYear,MONTH(JunSun1+18)=6),JunSun1+18,""),IF(AND(YEAR(JunSun1+25)=CalendarYear,MONTH(JunSun1+25)=6),JunSun1+25,""))</f>
        <v>45098</v>
      </c>
      <c r="M23" s="2">
        <f>IF(DAY(JunSun1)=1,IF(AND(YEAR(JunSun1+19)=CalendarYear,MONTH(JunSun1+19)=6),JunSun1+19,""),IF(AND(YEAR(JunSun1+26)=CalendarYear,MONTH(JunSun1+26)=6),JunSun1+26,""))</f>
        <v>45099</v>
      </c>
      <c r="N23" s="2">
        <f>IF(DAY(JunSun1)=1,IF(AND(YEAR(JunSun1+20)=CalendarYear,MONTH(JunSun1+20)=6),JunSun1+20,""),IF(AND(YEAR(JunSun1+27)=CalendarYear,MONTH(JunSun1+27)=6),JunSun1+27,""))</f>
        <v>45100</v>
      </c>
      <c r="O23" s="25">
        <f>IF(DAY(JunSun1)=1,IF(AND(YEAR(JunSun1+21)=CalendarYear,MONTH(JunSun1+21)=6),JunSun1+21,""),IF(AND(YEAR(JunSun1+28)=CalendarYear,MONTH(JunSun1+28)=6),JunSun1+28,""))</f>
        <v>45101</v>
      </c>
      <c r="P23" s="60"/>
    </row>
    <row r="24" spans="1:37" ht="15" customHeight="1" x14ac:dyDescent="0.2">
      <c r="B24" s="52">
        <f>IF(DAY(MaySun1)=1,IF(AND(YEAR(MaySun1+22)=CalendarYear,MONTH(MaySun1+22)=5),MaySun1+22,""),IF(AND(YEAR(MaySun1+29)=CalendarYear,MONTH(MaySun1+29)=5),MaySun1+29,""))</f>
        <v>45074</v>
      </c>
      <c r="C24" s="17">
        <f>IF(DAY(MaySun1)=1,IF(AND(YEAR(MaySun1+23)=CalendarYear,MONTH(MaySun1+23)=5),MaySun1+23,""),IF(AND(YEAR(MaySun1+30)=CalendarYear,MONTH(MaySun1+30)=5),MaySun1+30,""))</f>
        <v>45075</v>
      </c>
      <c r="D24" s="2">
        <f>IF(DAY(MaySun1)=1,IF(AND(YEAR(MaySun1+24)=CalendarYear,MONTH(MaySun1+24)=5),MaySun1+24,""),IF(AND(YEAR(MaySun1+31)=CalendarYear,MONTH(MaySun1+31)=5),MaySun1+31,""))</f>
        <v>45076</v>
      </c>
      <c r="E24" s="2">
        <f>IF(DAY(MaySun1)=1,IF(AND(YEAR(MaySun1+25)=CalendarYear,MONTH(MaySun1+25)=5),MaySun1+25,""),IF(AND(YEAR(MaySun1+32)=CalendarYear,MONTH(MaySun1+32)=5),MaySun1+32,""))</f>
        <v>45077</v>
      </c>
      <c r="F24" s="2" t="str">
        <f>IF(DAY(MaySun1)=1,IF(AND(YEAR(MaySun1+26)=CalendarYear,MONTH(MaySun1+26)=5),MaySun1+26,""),IF(AND(YEAR(MaySun1+33)=CalendarYear,MONTH(MaySun1+33)=5),MaySun1+33,""))</f>
        <v/>
      </c>
      <c r="G24" s="2" t="str">
        <f>IF(DAY(MaySun1)=1,IF(AND(YEAR(MaySun1+27)=CalendarYear,MONTH(MaySun1+27)=5),MaySun1+27,""),IF(AND(YEAR(MaySun1+34)=CalendarYear,MONTH(MaySun1+34)=5),MaySun1+34,""))</f>
        <v/>
      </c>
      <c r="H24" s="25" t="str">
        <f>IF(DAY(MaySun1)=1,IF(AND(YEAR(MaySun1+28)=CalendarYear,MONTH(MaySun1+28)=5),MaySun1+28,""),IF(AND(YEAR(MaySun1+35)=CalendarYear,MONTH(MaySun1+35)=5),MaySun1+35,""))</f>
        <v/>
      </c>
      <c r="I24" s="17">
        <f>IF(DAY(JunSun1)=1,IF(AND(YEAR(JunSun1+22)=CalendarYear,MONTH(JunSun1+22)=6),JunSun1+22,""),IF(AND(YEAR(JunSun1+29)=CalendarYear,MONTH(JunSun1+29)=6),JunSun1+29,""))</f>
        <v>45102</v>
      </c>
      <c r="J24" s="2">
        <f>IF(DAY(JunSun1)=1,IF(AND(YEAR(JunSun1+23)=CalendarYear,MONTH(JunSun1+23)=6),JunSun1+23,""),IF(AND(YEAR(JunSun1+30)=CalendarYear,MONTH(JunSun1+30)=6),JunSun1+30,""))</f>
        <v>45103</v>
      </c>
      <c r="K24" s="2">
        <f>IF(DAY(JunSun1)=1,IF(AND(YEAR(JunSun1+24)=CalendarYear,MONTH(JunSun1+24)=6),JunSun1+24,""),IF(AND(YEAR(JunSun1+31)=CalendarYear,MONTH(JunSun1+31)=6),JunSun1+31,""))</f>
        <v>45104</v>
      </c>
      <c r="L24" s="2">
        <f>IF(DAY(JunSun1)=1,IF(AND(YEAR(JunSun1+25)=CalendarYear,MONTH(JunSun1+25)=6),JunSun1+25,""),IF(AND(YEAR(JunSun1+32)=CalendarYear,MONTH(JunSun1+32)=6),JunSun1+32,""))</f>
        <v>45105</v>
      </c>
      <c r="M24" s="2">
        <f>IF(DAY(JunSun1)=1,IF(AND(YEAR(JunSun1+26)=CalendarYear,MONTH(JunSun1+26)=6),JunSun1+26,""),IF(AND(YEAR(JunSun1+33)=CalendarYear,MONTH(JunSun1+33)=6),JunSun1+33,""))</f>
        <v>45106</v>
      </c>
      <c r="N24" s="2">
        <f>IF(DAY(JunSun1)=1,IF(AND(YEAR(JunSun1+27)=CalendarYear,MONTH(JunSun1+27)=6),JunSun1+27,""),IF(AND(YEAR(JunSun1+34)=CalendarYear,MONTH(JunSun1+34)=6),JunSun1+34,""))</f>
        <v>45107</v>
      </c>
      <c r="O24" s="25" t="str">
        <f>IF(DAY(JunSun1)=1,IF(AND(YEAR(JunSun1+28)=CalendarYear,MONTH(JunSun1+28)=6),JunSun1+28,""),IF(AND(YEAR(JunSun1+35)=CalendarYear,MONTH(JunSun1+35)=6),JunSun1+35,""))</f>
        <v/>
      </c>
      <c r="P24" s="60"/>
    </row>
    <row r="25" spans="1:37" ht="15" customHeight="1" x14ac:dyDescent="0.2">
      <c r="B25" s="53" t="str">
        <f>IF(DAY(MaySun1)=1,IF(AND(YEAR(MaySun1+29)=CalendarYear,MONTH(MaySun1+29)=5),MaySun1+29,""),IF(AND(YEAR(MaySun1+36)=CalendarYear,MONTH(MaySun1+36)=5),MaySun1+36,""))</f>
        <v/>
      </c>
      <c r="C25" s="27" t="str">
        <f>IF(DAY(MaySun1)=1,IF(AND(YEAR(MaySun1+30)=CalendarYear,MONTH(MaySun1+30)=5),MaySun1+30,""),IF(AND(YEAR(MaySun1+37)=CalendarYear,MONTH(MaySun1+37)=5),MaySun1+37,""))</f>
        <v/>
      </c>
      <c r="D25" s="27" t="str">
        <f>IF(DAY(MaySun1)=1,IF(AND(YEAR(MaySun1+31)=CalendarYear,MONTH(MaySun1+31)=5),MaySun1+31,""),IF(AND(YEAR(MaySun1+38)=CalendarYear,MONTH(MaySun1+38)=5),MaySun1+38,""))</f>
        <v/>
      </c>
      <c r="E25" s="27" t="str">
        <f>IF(DAY(MaySun1)=1,IF(AND(YEAR(MaySun1+32)=CalendarYear,MONTH(MaySun1+32)=5),MaySun1+32,""),IF(AND(YEAR(MaySun1+39)=CalendarYear,MONTH(MaySun1+39)=5),MaySun1+39,""))</f>
        <v/>
      </c>
      <c r="F25" s="27" t="str">
        <f>IF(DAY(MaySun1)=1,IF(AND(YEAR(MaySun1+33)=CalendarYear,MONTH(MaySun1+33)=5),MaySun1+33,""),IF(AND(YEAR(MaySun1+40)=CalendarYear,MONTH(MaySun1+40)=5),MaySun1+40,""))</f>
        <v/>
      </c>
      <c r="G25" s="27" t="str">
        <f>IF(DAY(MaySun1)=1,IF(AND(YEAR(MaySun1+34)=CalendarYear,MONTH(MaySun1+34)=5),MaySun1+34,""),IF(AND(YEAR(MaySun1+41)=CalendarYear,MONTH(MaySun1+41)=5),MaySun1+41,""))</f>
        <v/>
      </c>
      <c r="H25" s="28" t="str">
        <f>IF(DAY(MaySun1)=1,IF(AND(YEAR(MaySun1+35)=CalendarYear,MONTH(MaySun1+35)=5),MaySun1+35,""),IF(AND(YEAR(MaySun1+42)=CalendarYear,MONTH(MaySun1+42)=5),MaySun1+42,""))</f>
        <v/>
      </c>
      <c r="I25" s="27" t="str">
        <f>IF(DAY(JunSun1)=1,IF(AND(YEAR(JunSun1+29)=CalendarYear,MONTH(JunSun1+29)=6),JunSun1+29,""),IF(AND(YEAR(JunSun1+36)=CalendarYear,MONTH(JunSun1+36)=6),JunSun1+36,""))</f>
        <v/>
      </c>
      <c r="J25" s="27" t="str">
        <f>IF(DAY(JunSun1)=1,IF(AND(YEAR(JunSun1+30)=CalendarYear,MONTH(JunSun1+30)=6),JunSun1+30,""),IF(AND(YEAR(JunSun1+37)=CalendarYear,MONTH(JunSun1+37)=6),JunSun1+37,""))</f>
        <v/>
      </c>
      <c r="K25" s="27" t="str">
        <f>IF(DAY(JunSun1)=1,IF(AND(YEAR(JunSun1+31)=CalendarYear,MONTH(JunSun1+31)=6),JunSun1+31,""),IF(AND(YEAR(JunSun1+38)=CalendarYear,MONTH(JunSun1+38)=6),JunSun1+38,""))</f>
        <v/>
      </c>
      <c r="L25" s="27" t="str">
        <f>IF(DAY(JunSun1)=1,IF(AND(YEAR(JunSun1+32)=CalendarYear,MONTH(JunSun1+32)=6),JunSun1+32,""),IF(AND(YEAR(JunSun1+39)=CalendarYear,MONTH(JunSun1+39)=6),JunSun1+39,""))</f>
        <v/>
      </c>
      <c r="M25" s="27" t="str">
        <f>IF(DAY(JunSun1)=1,IF(AND(YEAR(JunSun1+33)=CalendarYear,MONTH(JunSun1+33)=6),JunSun1+33,""),IF(AND(YEAR(JunSun1+40)=CalendarYear,MONTH(JunSun1+40)=6),JunSun1+40,""))</f>
        <v/>
      </c>
      <c r="N25" s="27" t="str">
        <f>IF(DAY(JunSun1)=1,IF(AND(YEAR(JunSun1+34)=CalendarYear,MONTH(JunSun1+34)=6),JunSun1+34,""),IF(AND(YEAR(JunSun1+41)=CalendarYear,MONTH(JunSun1+41)=6),JunSun1+41,""))</f>
        <v/>
      </c>
      <c r="O25" s="28" t="str">
        <f>IF(DAY(JunSun1)=1,IF(AND(YEAR(JunSun1+35)=CalendarYear,MONTH(JunSun1+35)=6),JunSun1+35,""),IF(AND(YEAR(JunSun1+42)=CalendarYear,MONTH(JunSun1+42)=6),JunSun1+42,""))</f>
        <v/>
      </c>
      <c r="P25" s="60"/>
      <c r="S25" s="9"/>
    </row>
    <row r="26" spans="1:37" ht="15" customHeight="1" x14ac:dyDescent="0.2">
      <c r="A26" s="67" t="s">
        <v>6</v>
      </c>
      <c r="B26" s="100" t="s">
        <v>25</v>
      </c>
      <c r="C26" s="90"/>
      <c r="D26" s="90"/>
      <c r="E26" s="90"/>
      <c r="F26" s="90"/>
      <c r="G26" s="90"/>
      <c r="H26" s="91"/>
      <c r="I26" s="100" t="s">
        <v>26</v>
      </c>
      <c r="J26" s="90"/>
      <c r="K26" s="90"/>
      <c r="L26" s="90"/>
      <c r="M26" s="90"/>
      <c r="N26" s="90"/>
      <c r="O26" s="91"/>
      <c r="P26" s="60"/>
    </row>
    <row r="27" spans="1:37" ht="15" customHeight="1" x14ac:dyDescent="0.2">
      <c r="A27" s="67" t="s">
        <v>14</v>
      </c>
      <c r="B27" s="51" t="s">
        <v>0</v>
      </c>
      <c r="C27" s="13" t="s">
        <v>44</v>
      </c>
      <c r="D27" s="13" t="s">
        <v>45</v>
      </c>
      <c r="E27" s="13" t="s">
        <v>46</v>
      </c>
      <c r="F27" s="13" t="s">
        <v>47</v>
      </c>
      <c r="G27" s="13" t="s">
        <v>48</v>
      </c>
      <c r="H27" s="24" t="s">
        <v>49</v>
      </c>
      <c r="I27" s="18" t="s">
        <v>0</v>
      </c>
      <c r="J27" s="13" t="s">
        <v>44</v>
      </c>
      <c r="K27" s="13" t="s">
        <v>45</v>
      </c>
      <c r="L27" s="13" t="s">
        <v>46</v>
      </c>
      <c r="M27" s="13" t="s">
        <v>47</v>
      </c>
      <c r="N27" s="13" t="s">
        <v>48</v>
      </c>
      <c r="O27" s="24" t="s">
        <v>49</v>
      </c>
      <c r="P27" s="60"/>
    </row>
    <row r="28" spans="1:37" ht="15" customHeight="1" x14ac:dyDescent="0.2">
      <c r="A28" s="67"/>
      <c r="B28" s="52" t="str">
        <f>IF(DAY(JulSun1)=1,"",IF(AND(YEAR(JulSun1+1)=CalendarYear,MONTH(JulSun1+1)=7),JulSun1+1,""))</f>
        <v/>
      </c>
      <c r="C28" s="2" t="str">
        <f>IF(DAY(JulSun1)=1,"",IF(AND(YEAR(JulSun1+2)=CalendarYear,MONTH(JulSun1+2)=7),JulSun1+2,""))</f>
        <v/>
      </c>
      <c r="D28" s="2" t="str">
        <f>IF(DAY(JulSun1)=1,"",IF(AND(YEAR(JulSun1+3)=CalendarYear,MONTH(JulSun1+3)=7),JulSun1+3,""))</f>
        <v/>
      </c>
      <c r="E28" s="2" t="str">
        <f>IF(DAY(JulSun1)=1,"",IF(AND(YEAR(JulSun1+4)=CalendarYear,MONTH(JulSun1+4)=7),JulSun1+4,""))</f>
        <v/>
      </c>
      <c r="F28" s="2" t="str">
        <f>IF(DAY(JulSun1)=1,"",IF(AND(YEAR(JulSun1+5)=CalendarYear,MONTH(JulSun1+5)=7),JulSun1+5,""))</f>
        <v/>
      </c>
      <c r="G28" s="2" t="str">
        <f>IF(DAY(JulSun1)=1,"",IF(AND(YEAR(JulSun1+6)=CalendarYear,MONTH(JulSun1+6)=7),JulSun1+6,""))</f>
        <v/>
      </c>
      <c r="H28" s="25">
        <f>IF(DAY(JulSun1)=1,IF(AND(YEAR(JulSun1)=CalendarYear,MONTH(JulSun1)=7),JulSun1,""),IF(AND(YEAR(JulSun1+7)=CalendarYear,MONTH(JulSun1+7)=7),JulSun1+7,""))</f>
        <v>45108</v>
      </c>
      <c r="I28" s="17" t="str">
        <f>IF(DAY(AugSun1)=1,"",IF(AND(YEAR(AugSun1+1)=CalendarYear,MONTH(AugSun1+1)=8),AugSun1+1,""))</f>
        <v/>
      </c>
      <c r="J28" s="17" t="str">
        <f>IF(DAY(AugSun1)=1,"",IF(AND(YEAR(AugSun1+2)=CalendarYear,MONTH(AugSun1+2)=8),AugSun1+2,""))</f>
        <v/>
      </c>
      <c r="K28" s="2">
        <f>IF(DAY(AugSun1)=1,"",IF(AND(YEAR(AugSun1+3)=CalendarYear,MONTH(AugSun1+3)=8),AugSun1+3,""))</f>
        <v>45139</v>
      </c>
      <c r="L28" s="2">
        <f>IF(DAY(AugSun1)=1,"",IF(AND(YEAR(AugSun1+4)=CalendarYear,MONTH(AugSun1+4)=8),AugSun1+4,""))</f>
        <v>45140</v>
      </c>
      <c r="M28" s="2">
        <f>IF(DAY(AugSun1)=1,"",IF(AND(YEAR(AugSun1+5)=CalendarYear,MONTH(AugSun1+5)=8),AugSun1+5,""))</f>
        <v>45141</v>
      </c>
      <c r="N28" s="2">
        <f>IF(DAY(AugSun1)=1,"",IF(AND(YEAR(AugSun1+6)=CalendarYear,MONTH(AugSun1+6)=8),AugSun1+6,""))</f>
        <v>45142</v>
      </c>
      <c r="O28" s="25">
        <f>IF(DAY(AugSun1)=1,IF(AND(YEAR(AugSun1)=CalendarYear,MONTH(AugSun1)=8),AugSun1,""),IF(AND(YEAR(AugSun1+7)=CalendarYear,MONTH(AugSun1+7)=8),AugSun1+7,""))</f>
        <v>45143</v>
      </c>
      <c r="P28" s="60"/>
    </row>
    <row r="29" spans="1:37" ht="15" customHeight="1" x14ac:dyDescent="0.2">
      <c r="A29" s="67"/>
      <c r="B29" s="52">
        <f>IF(DAY(JulSun1)=1,IF(AND(YEAR(JulSun1+1)=CalendarYear,MONTH(JulSun1+1)=7),JulSun1+1,""),IF(AND(YEAR(JulSun1+8)=CalendarYear,MONTH(JulSun1+8)=7),JulSun1+8,""))</f>
        <v>45109</v>
      </c>
      <c r="C29" s="2">
        <f>IF(DAY(JulSun1)=1,IF(AND(YEAR(JulSun1+2)=CalendarYear,MONTH(JulSun1+2)=7),JulSun1+2,""),IF(AND(YEAR(JulSun1+9)=CalendarYear,MONTH(JulSun1+9)=7),JulSun1+9,""))</f>
        <v>45110</v>
      </c>
      <c r="D29" s="2">
        <f>IF(DAY(JulSun1)=1,IF(AND(YEAR(JulSun1+3)=CalendarYear,MONTH(JulSun1+3)=7),JulSun1+3,""),IF(AND(YEAR(JulSun1+10)=CalendarYear,MONTH(JulSun1+10)=7),JulSun1+10,""))</f>
        <v>45111</v>
      </c>
      <c r="E29" s="2">
        <f>IF(DAY(JulSun1)=1,IF(AND(YEAR(JulSun1+4)=CalendarYear,MONTH(JulSun1+4)=7),JulSun1+4,""),IF(AND(YEAR(JulSun1+11)=CalendarYear,MONTH(JulSun1+11)=7),JulSun1+11,""))</f>
        <v>45112</v>
      </c>
      <c r="F29" s="2">
        <f>IF(DAY(JulSun1)=1,IF(AND(YEAR(JulSun1+5)=CalendarYear,MONTH(JulSun1+5)=7),JulSun1+5,""),IF(AND(YEAR(JulSun1+12)=CalendarYear,MONTH(JulSun1+12)=7),JulSun1+12,""))</f>
        <v>45113</v>
      </c>
      <c r="G29" s="2">
        <f>IF(DAY(JulSun1)=1,IF(AND(YEAR(JulSun1+6)=CalendarYear,MONTH(JulSun1+6)=7),JulSun1+6,""),IF(AND(YEAR(JulSun1+13)=CalendarYear,MONTH(JulSun1+13)=7),JulSun1+13,""))</f>
        <v>45114</v>
      </c>
      <c r="H29" s="25">
        <f>IF(DAY(JulSun1)=1,IF(AND(YEAR(JulSun1+7)=CalendarYear,MONTH(JulSun1+7)=7),JulSun1+7,""),IF(AND(YEAR(JulSun1+14)=CalendarYear,MONTH(JulSun1+14)=7),JulSun1+14,""))</f>
        <v>45115</v>
      </c>
      <c r="I29" s="17">
        <f>IF(DAY(AugSun1)=1,IF(AND(YEAR(AugSun1+1)=CalendarYear,MONTH(AugSun1+1)=8),AugSun1+1,""),IF(AND(YEAR(AugSun1+8)=CalendarYear,MONTH(AugSun1+8)=8),AugSun1+8,""))</f>
        <v>45144</v>
      </c>
      <c r="J29" s="17">
        <f>IF(DAY(AugSun1)=1,IF(AND(YEAR(AugSun1+2)=CalendarYear,MONTH(AugSun1+2)=8),AugSun1+2,""),IF(AND(YEAR(AugSun1+9)=CalendarYear,MONTH(AugSun1+9)=8),AugSun1+9,""))</f>
        <v>45145</v>
      </c>
      <c r="K29" s="2">
        <f>IF(DAY(AugSun1)=1,IF(AND(YEAR(AugSun1+3)=CalendarYear,MONTH(AugSun1+3)=8),AugSun1+3,""),IF(AND(YEAR(AugSun1+10)=CalendarYear,MONTH(AugSun1+10)=8),AugSun1+10,""))</f>
        <v>45146</v>
      </c>
      <c r="L29" s="2">
        <f>IF(DAY(AugSun1)=1,IF(AND(YEAR(AugSun1+4)=CalendarYear,MONTH(AugSun1+4)=8),AugSun1+4,""),IF(AND(YEAR(AugSun1+11)=CalendarYear,MONTH(AugSun1+11)=8),AugSun1+11,""))</f>
        <v>45147</v>
      </c>
      <c r="M29" s="2">
        <f>IF(DAY(AugSun1)=1,IF(AND(YEAR(AugSun1+5)=CalendarYear,MONTH(AugSun1+5)=8),AugSun1+5,""),IF(AND(YEAR(AugSun1+12)=CalendarYear,MONTH(AugSun1+12)=8),AugSun1+12,""))</f>
        <v>45148</v>
      </c>
      <c r="N29" s="2">
        <f>IF(DAY(AugSun1)=1,IF(AND(YEAR(AugSun1+6)=CalendarYear,MONTH(AugSun1+6)=8),AugSun1+6,""),IF(AND(YEAR(AugSun1+13)=CalendarYear,MONTH(AugSun1+13)=8),AugSun1+13,""))</f>
        <v>45149</v>
      </c>
      <c r="O29" s="25">
        <f>IF(DAY(AugSun1)=1,IF(AND(YEAR(AugSun1+7)=CalendarYear,MONTH(AugSun1+7)=8),AugSun1+7,""),IF(AND(YEAR(AugSun1+14)=CalendarYear,MONTH(AugSun1+14)=8),AugSun1+14,""))</f>
        <v>45150</v>
      </c>
      <c r="P29" s="60"/>
    </row>
    <row r="30" spans="1:37" ht="15" customHeight="1" x14ac:dyDescent="0.2">
      <c r="B30" s="52">
        <f>IF(DAY(JulSun1)=1,IF(AND(YEAR(JulSun1+8)=CalendarYear,MONTH(JulSun1+8)=7),JulSun1+8,""),IF(AND(YEAR(JulSun1+15)=CalendarYear,MONTH(JulSun1+15)=7),JulSun1+15,""))</f>
        <v>45116</v>
      </c>
      <c r="C30" s="2">
        <f>IF(DAY(JulSun1)=1,IF(AND(YEAR(JulSun1+9)=CalendarYear,MONTH(JulSun1+9)=7),JulSun1+9,""),IF(AND(YEAR(JulSun1+16)=CalendarYear,MONTH(JulSun1+16)=7),JulSun1+16,""))</f>
        <v>45117</v>
      </c>
      <c r="D30" s="2">
        <f>IF(DAY(JulSun1)=1,IF(AND(YEAR(JulSun1+10)=CalendarYear,MONTH(JulSun1+10)=7),JulSun1+10,""),IF(AND(YEAR(JulSun1+17)=CalendarYear,MONTH(JulSun1+17)=7),JulSun1+17,""))</f>
        <v>45118</v>
      </c>
      <c r="E30" s="2">
        <f>IF(DAY(JulSun1)=1,IF(AND(YEAR(JulSun1+11)=CalendarYear,MONTH(JulSun1+11)=7),JulSun1+11,""),IF(AND(YEAR(JulSun1+18)=CalendarYear,MONTH(JulSun1+18)=7),JulSun1+18,""))</f>
        <v>45119</v>
      </c>
      <c r="F30" s="2">
        <f>IF(DAY(JulSun1)=1,IF(AND(YEAR(JulSun1+12)=CalendarYear,MONTH(JulSun1+12)=7),JulSun1+12,""),IF(AND(YEAR(JulSun1+19)=CalendarYear,MONTH(JulSun1+19)=7),JulSun1+19,""))</f>
        <v>45120</v>
      </c>
      <c r="G30" s="2">
        <f>IF(DAY(JulSun1)=1,IF(AND(YEAR(JulSun1+13)=CalendarYear,MONTH(JulSun1+13)=7),JulSun1+13,""),IF(AND(YEAR(JulSun1+20)=CalendarYear,MONTH(JulSun1+20)=7),JulSun1+20,""))</f>
        <v>45121</v>
      </c>
      <c r="H30" s="25">
        <f>IF(DAY(JulSun1)=1,IF(AND(YEAR(JulSun1+14)=CalendarYear,MONTH(JulSun1+14)=7),JulSun1+14,""),IF(AND(YEAR(JulSun1+21)=CalendarYear,MONTH(JulSun1+21)=7),JulSun1+21,""))</f>
        <v>45122</v>
      </c>
      <c r="I30" s="17">
        <f>IF(DAY(AugSun1)=1,IF(AND(YEAR(AugSun1+8)=CalendarYear,MONTH(AugSun1+8)=8),AugSun1+8,""),IF(AND(YEAR(AugSun1+15)=CalendarYear,MONTH(AugSun1+15)=8),AugSun1+15,""))</f>
        <v>45151</v>
      </c>
      <c r="J30" s="2">
        <f>IF(DAY(AugSun1)=1,IF(AND(YEAR(AugSun1+9)=CalendarYear,MONTH(AugSun1+9)=8),AugSun1+9,""),IF(AND(YEAR(AugSun1+16)=CalendarYear,MONTH(AugSun1+16)=8),AugSun1+16,""))</f>
        <v>45152</v>
      </c>
      <c r="K30" s="2">
        <f>IF(DAY(AugSun1)=1,IF(AND(YEAR(AugSun1+10)=CalendarYear,MONTH(AugSun1+10)=8),AugSun1+10,""),IF(AND(YEAR(AugSun1+17)=CalendarYear,MONTH(AugSun1+17)=8),AugSun1+17,""))</f>
        <v>45153</v>
      </c>
      <c r="L30" s="2">
        <f>IF(DAY(AugSun1)=1,IF(AND(YEAR(AugSun1+11)=CalendarYear,MONTH(AugSun1+11)=8),AugSun1+11,""),IF(AND(YEAR(AugSun1+18)=CalendarYear,MONTH(AugSun1+18)=8),AugSun1+18,""))</f>
        <v>45154</v>
      </c>
      <c r="M30" s="2">
        <f>IF(DAY(AugSun1)=1,IF(AND(YEAR(AugSun1+12)=CalendarYear,MONTH(AugSun1+12)=8),AugSun1+12,""),IF(AND(YEAR(AugSun1+19)=CalendarYear,MONTH(AugSun1+19)=8),AugSun1+19,""))</f>
        <v>45155</v>
      </c>
      <c r="N30" s="2">
        <f>IF(DAY(AugSun1)=1,IF(AND(YEAR(AugSun1+13)=CalendarYear,MONTH(AugSun1+13)=8),AugSun1+13,""),IF(AND(YEAR(AugSun1+20)=CalendarYear,MONTH(AugSun1+20)=8),AugSun1+20,""))</f>
        <v>45156</v>
      </c>
      <c r="O30" s="25">
        <f>IF(DAY(AugSun1)=1,IF(AND(YEAR(AugSun1+14)=CalendarYear,MONTH(AugSun1+14)=8),AugSun1+14,""),IF(AND(YEAR(AugSun1+21)=CalendarYear,MONTH(AugSun1+21)=8),AugSun1+21,""))</f>
        <v>45157</v>
      </c>
      <c r="P30" s="60"/>
    </row>
    <row r="31" spans="1:37" ht="15" customHeight="1" x14ac:dyDescent="0.2">
      <c r="B31" s="52">
        <f>IF(DAY(JulSun1)=1,IF(AND(YEAR(JulSun1+15)=CalendarYear,MONTH(JulSun1+15)=7),JulSun1+15,""),IF(AND(YEAR(JulSun1+22)=CalendarYear,MONTH(JulSun1+22)=7),JulSun1+22,""))</f>
        <v>45123</v>
      </c>
      <c r="C31" s="2">
        <f>IF(DAY(JulSun1)=1,IF(AND(YEAR(JulSun1+16)=CalendarYear,MONTH(JulSun1+16)=7),JulSun1+16,""),IF(AND(YEAR(JulSun1+23)=CalendarYear,MONTH(JulSun1+23)=7),JulSun1+23,""))</f>
        <v>45124</v>
      </c>
      <c r="D31" s="2">
        <f>IF(DAY(JulSun1)=1,IF(AND(YEAR(JulSun1+17)=CalendarYear,MONTH(JulSun1+17)=7),JulSun1+17,""),IF(AND(YEAR(JulSun1+24)=CalendarYear,MONTH(JulSun1+24)=7),JulSun1+24,""))</f>
        <v>45125</v>
      </c>
      <c r="E31" s="2">
        <f>IF(DAY(JulSun1)=1,IF(AND(YEAR(JulSun1+18)=CalendarYear,MONTH(JulSun1+18)=7),JulSun1+18,""),IF(AND(YEAR(JulSun1+25)=CalendarYear,MONTH(JulSun1+25)=7),JulSun1+25,""))</f>
        <v>45126</v>
      </c>
      <c r="F31" s="2">
        <f>IF(DAY(JulSun1)=1,IF(AND(YEAR(JulSun1+19)=CalendarYear,MONTH(JulSun1+19)=7),JulSun1+19,""),IF(AND(YEAR(JulSun1+26)=CalendarYear,MONTH(JulSun1+26)=7),JulSun1+26,""))</f>
        <v>45127</v>
      </c>
      <c r="G31" s="2">
        <f>IF(DAY(JulSun1)=1,IF(AND(YEAR(JulSun1+20)=CalendarYear,MONTH(JulSun1+20)=7),JulSun1+20,""),IF(AND(YEAR(JulSun1+27)=CalendarYear,MONTH(JulSun1+27)=7),JulSun1+27,""))</f>
        <v>45128</v>
      </c>
      <c r="H31" s="25">
        <f>IF(DAY(JulSun1)=1,IF(AND(YEAR(JulSun1+21)=CalendarYear,MONTH(JulSun1+21)=7),JulSun1+21,""),IF(AND(YEAR(JulSun1+28)=CalendarYear,MONTH(JulSun1+28)=7),JulSun1+28,""))</f>
        <v>45129</v>
      </c>
      <c r="I31" s="17">
        <f>IF(DAY(AugSun1)=1,IF(AND(YEAR(AugSun1+15)=CalendarYear,MONTH(AugSun1+15)=8),AugSun1+15,""),IF(AND(YEAR(AugSun1+22)=CalendarYear,MONTH(AugSun1+22)=8),AugSun1+22,""))</f>
        <v>45158</v>
      </c>
      <c r="J31" s="2">
        <f>IF(DAY(AugSun1)=1,IF(AND(YEAR(AugSun1+16)=CalendarYear,MONTH(AugSun1+16)=8),AugSun1+16,""),IF(AND(YEAR(AugSun1+23)=CalendarYear,MONTH(AugSun1+23)=8),AugSun1+23,""))</f>
        <v>45159</v>
      </c>
      <c r="K31" s="2">
        <f>IF(DAY(AugSun1)=1,IF(AND(YEAR(AugSun1+17)=CalendarYear,MONTH(AugSun1+17)=8),AugSun1+17,""),IF(AND(YEAR(AugSun1+24)=CalendarYear,MONTH(AugSun1+24)=8),AugSun1+24,""))</f>
        <v>45160</v>
      </c>
      <c r="L31" s="2">
        <f>IF(DAY(AugSun1)=1,IF(AND(YEAR(AugSun1+18)=CalendarYear,MONTH(AugSun1+18)=8),AugSun1+18,""),IF(AND(YEAR(AugSun1+25)=CalendarYear,MONTH(AugSun1+25)=8),AugSun1+25,""))</f>
        <v>45161</v>
      </c>
      <c r="M31" s="2">
        <f>IF(DAY(AugSun1)=1,IF(AND(YEAR(AugSun1+19)=CalendarYear,MONTH(AugSun1+19)=8),AugSun1+19,""),IF(AND(YEAR(AugSun1+26)=CalendarYear,MONTH(AugSun1+26)=8),AugSun1+26,""))</f>
        <v>45162</v>
      </c>
      <c r="N31" s="2">
        <f>IF(DAY(AugSun1)=1,IF(AND(YEAR(AugSun1+20)=CalendarYear,MONTH(AugSun1+20)=8),AugSun1+20,""),IF(AND(YEAR(AugSun1+27)=CalendarYear,MONTH(AugSun1+27)=8),AugSun1+27,""))</f>
        <v>45163</v>
      </c>
      <c r="O31" s="25">
        <f>IF(DAY(AugSun1)=1,IF(AND(YEAR(AugSun1+21)=CalendarYear,MONTH(AugSun1+21)=8),AugSun1+21,""),IF(AND(YEAR(AugSun1+28)=CalendarYear,MONTH(AugSun1+28)=8),AugSun1+28,""))</f>
        <v>45164</v>
      </c>
      <c r="P31" s="60"/>
      <c r="S31" s="7"/>
    </row>
    <row r="32" spans="1:37" ht="15" customHeight="1" x14ac:dyDescent="0.2">
      <c r="B32" s="52">
        <f>IF(DAY(JulSun1)=1,IF(AND(YEAR(JulSun1+22)=CalendarYear,MONTH(JulSun1+22)=7),JulSun1+22,""),IF(AND(YEAR(JulSun1+29)=CalendarYear,MONTH(JulSun1+29)=7),JulSun1+29,""))</f>
        <v>45130</v>
      </c>
      <c r="C32" s="2">
        <f>IF(DAY(JulSun1)=1,IF(AND(YEAR(JulSun1+23)=CalendarYear,MONTH(JulSun1+23)=7),JulSun1+23,""),IF(AND(YEAR(JulSun1+30)=CalendarYear,MONTH(JulSun1+30)=7),JulSun1+30,""))</f>
        <v>45131</v>
      </c>
      <c r="D32" s="2">
        <f>IF(DAY(JulSun1)=1,IF(AND(YEAR(JulSun1+24)=CalendarYear,MONTH(JulSun1+24)=7),JulSun1+24,""),IF(AND(YEAR(JulSun1+31)=CalendarYear,MONTH(JulSun1+31)=7),JulSun1+31,""))</f>
        <v>45132</v>
      </c>
      <c r="E32" s="2">
        <f>IF(DAY(JulSun1)=1,IF(AND(YEAR(JulSun1+25)=CalendarYear,MONTH(JulSun1+25)=7),JulSun1+25,""),IF(AND(YEAR(JulSun1+32)=CalendarYear,MONTH(JulSun1+32)=7),JulSun1+32,""))</f>
        <v>45133</v>
      </c>
      <c r="F32" s="2">
        <f>IF(DAY(JulSun1)=1,IF(AND(YEAR(JulSun1+26)=CalendarYear,MONTH(JulSun1+26)=7),JulSun1+26,""),IF(AND(YEAR(JulSun1+33)=CalendarYear,MONTH(JulSun1+33)=7),JulSun1+33,""))</f>
        <v>45134</v>
      </c>
      <c r="G32" s="2">
        <f>IF(DAY(JulSun1)=1,IF(AND(YEAR(JulSun1+27)=CalendarYear,MONTH(JulSun1+27)=7),JulSun1+27,""),IF(AND(YEAR(JulSun1+34)=CalendarYear,MONTH(JulSun1+34)=7),JulSun1+34,""))</f>
        <v>45135</v>
      </c>
      <c r="H32" s="25">
        <f>IF(DAY(JulSun1)=1,IF(AND(YEAR(JulSun1+28)=CalendarYear,MONTH(JulSun1+28)=7),JulSun1+28,""),IF(AND(YEAR(JulSun1+35)=CalendarYear,MONTH(JulSun1+35)=7),JulSun1+35,""))</f>
        <v>45136</v>
      </c>
      <c r="I32" s="17">
        <f>IF(DAY(AugSun1)=1,IF(AND(YEAR(AugSun1+22)=CalendarYear,MONTH(AugSun1+22)=8),AugSun1+22,""),IF(AND(YEAR(AugSun1+29)=CalendarYear,MONTH(AugSun1+29)=8),AugSun1+29,""))</f>
        <v>45165</v>
      </c>
      <c r="J32" s="20">
        <f>IF(DAY(AugSun1)=1,IF(AND(YEAR(AugSun1+23)=CalendarYear,MONTH(AugSun1+23)=8),AugSun1+23,""),IF(AND(YEAR(AugSun1+30)=CalendarYear,MONTH(AugSun1+30)=8),AugSun1+30,""))</f>
        <v>45166</v>
      </c>
      <c r="K32" s="20">
        <f>IF(DAY(AugSun1)=1,IF(AND(YEAR(AugSun1+24)=CalendarYear,MONTH(AugSun1+24)=8),AugSun1+24,""),IF(AND(YEAR(AugSun1+31)=CalendarYear,MONTH(AugSun1+31)=8),AugSun1+31,""))</f>
        <v>45167</v>
      </c>
      <c r="L32" s="20">
        <f>IF(DAY(AugSun1)=1,IF(AND(YEAR(AugSun1+25)=CalendarYear,MONTH(AugSun1+25)=8),AugSun1+25,""),IF(AND(YEAR(AugSun1+32)=CalendarYear,MONTH(AugSun1+32)=8),AugSun1+32,""))</f>
        <v>45168</v>
      </c>
      <c r="M32" s="20">
        <f>IF(DAY(AugSun1)=1,IF(AND(YEAR(AugSun1+26)=CalendarYear,MONTH(AugSun1+26)=8),AugSun1+26,""),IF(AND(YEAR(AugSun1+33)=CalendarYear,MONTH(AugSun1+33)=8),AugSun1+33,""))</f>
        <v>45169</v>
      </c>
      <c r="N32" s="2" t="str">
        <f>IF(DAY(AugSun1)=1,IF(AND(YEAR(AugSun1+27)=CalendarYear,MONTH(AugSun1+27)=8),AugSun1+27,""),IF(AND(YEAR(AugSun1+34)=CalendarYear,MONTH(AugSun1+34)=8),AugSun1+34,""))</f>
        <v/>
      </c>
      <c r="O32" s="25" t="str">
        <f>IF(DAY(AugSun1)=1,IF(AND(YEAR(AugSun1+28)=CalendarYear,MONTH(AugSun1+28)=8),AugSun1+28,""),IF(AND(YEAR(AugSun1+35)=CalendarYear,MONTH(AugSun1+35)=8),AugSun1+35,""))</f>
        <v/>
      </c>
      <c r="P32" s="60"/>
      <c r="S32" s="8"/>
    </row>
    <row r="33" spans="1:19" ht="15" customHeight="1" x14ac:dyDescent="0.2">
      <c r="B33" s="53">
        <f>IF(DAY(JulSun1)=1,IF(AND(YEAR(JulSun1+29)=CalendarYear,MONTH(JulSun1+29)=7),JulSun1+29,""),IF(AND(YEAR(JulSun1+36)=CalendarYear,MONTH(JulSun1+36)=7),JulSun1+36,""))</f>
        <v>45137</v>
      </c>
      <c r="C33" s="2">
        <f>IF(DAY(JulSun1)=1,IF(AND(YEAR(JulSun1+30)=CalendarYear,MONTH(JulSun1+30)=7),JulSun1+30,""),IF(AND(YEAR(JulSun1+37)=CalendarYear,MONTH(JulSun1+37)=7),JulSun1+37,""))</f>
        <v>45138</v>
      </c>
      <c r="D33" s="27" t="str">
        <f>IF(DAY(JulSun1)=1,IF(AND(YEAR(JulSun1+31)=CalendarYear,MONTH(JulSun1+31)=7),JulSun1+31,""),IF(AND(YEAR(JulSun1+38)=CalendarYear,MONTH(JulSun1+38)=7),JulSun1+38,""))</f>
        <v/>
      </c>
      <c r="E33" s="27" t="str">
        <f>IF(DAY(JulSun1)=1,IF(AND(YEAR(JulSun1+32)=CalendarYear,MONTH(JulSun1+32)=7),JulSun1+32,""),IF(AND(YEAR(JulSun1+39)=CalendarYear,MONTH(JulSun1+39)=7),JulSun1+39,""))</f>
        <v/>
      </c>
      <c r="F33" s="27" t="str">
        <f>IF(DAY(JulSun1)=1,IF(AND(YEAR(JulSun1+33)=CalendarYear,MONTH(JulSun1+33)=7),JulSun1+33,""),IF(AND(YEAR(JulSun1+40)=CalendarYear,MONTH(JulSun1+40)=7),JulSun1+40,""))</f>
        <v/>
      </c>
      <c r="G33" s="27" t="str">
        <f>IF(DAY(JulSun1)=1,IF(AND(YEAR(JulSun1+34)=CalendarYear,MONTH(JulSun1+34)=7),JulSun1+34,""),IF(AND(YEAR(JulSun1+41)=CalendarYear,MONTH(JulSun1+41)=7),JulSun1+41,""))</f>
        <v/>
      </c>
      <c r="H33" s="28" t="str">
        <f>IF(DAY(JulSun1)=1,IF(AND(YEAR(JulSun1+35)=CalendarYear,MONTH(JulSun1+35)=7),JulSun1+35,""),IF(AND(YEAR(JulSun1+42)=CalendarYear,MONTH(JulSun1+42)=7),JulSun1+42,""))</f>
        <v/>
      </c>
      <c r="I33" s="35" t="str">
        <f>IF(DAY(AugSun1)=1,IF(AND(YEAR(AugSun1+29)=CalendarYear,MONTH(AugSun1+29)=8),AugSun1+29,""),IF(AND(YEAR(AugSun1+36)=CalendarYear,MONTH(AugSun1+36)=8),AugSun1+36,""))</f>
        <v/>
      </c>
      <c r="J33" s="27" t="str">
        <f>IF(DAY(AugSun1)=1,IF(AND(YEAR(AugSun1+30)=CalendarYear,MONTH(AugSun1+30)=8),AugSun1+30,""),IF(AND(YEAR(AugSun1+37)=CalendarYear,MONTH(AugSun1+37)=8),AugSun1+37,""))</f>
        <v/>
      </c>
      <c r="K33" s="27" t="str">
        <f>IF(DAY(AugSun1)=1,IF(AND(YEAR(AugSun1+31)=CalendarYear,MONTH(AugSun1+31)=8),AugSun1+31,""),IF(AND(YEAR(AugSun1+38)=CalendarYear,MONTH(AugSun1+38)=8),AugSun1+38,""))</f>
        <v/>
      </c>
      <c r="L33" s="27" t="str">
        <f>IF(DAY(AugSun1)=1,IF(AND(YEAR(AugSun1+32)=CalendarYear,MONTH(AugSun1+32)=8),AugSun1+32,""),IF(AND(YEAR(AugSun1+39)=CalendarYear,MONTH(AugSun1+39)=8),AugSun1+39,""))</f>
        <v/>
      </c>
      <c r="M33" s="27" t="str">
        <f>IF(DAY(AugSun1)=1,IF(AND(YEAR(AugSun1+33)=CalendarYear,MONTH(AugSun1+33)=8),AugSun1+33,""),IF(AND(YEAR(AugSun1+40)=CalendarYear,MONTH(AugSun1+40)=8),AugSun1+40,""))</f>
        <v/>
      </c>
      <c r="N33" s="27" t="str">
        <f>IF(DAY(AugSun1)=1,IF(AND(YEAR(AugSun1+34)=CalendarYear,MONTH(AugSun1+34)=8),AugSun1+34,""),IF(AND(YEAR(AugSun1+41)=CalendarYear,MONTH(AugSun1+41)=8),AugSun1+41,""))</f>
        <v/>
      </c>
      <c r="O33" s="28" t="str">
        <f>IF(DAY(AugSun1)=1,IF(AND(YEAR(AugSun1+35)=CalendarYear,MONTH(AugSun1+35)=8),AugSun1+35,""),IF(AND(YEAR(AugSun1+42)=CalendarYear,MONTH(AugSun1+42)=8),AugSun1+42,""))</f>
        <v/>
      </c>
      <c r="P33" s="60"/>
      <c r="S33" s="9"/>
    </row>
    <row r="34" spans="1:19" ht="15" customHeight="1" x14ac:dyDescent="0.2">
      <c r="A34" s="67" t="s">
        <v>7</v>
      </c>
      <c r="B34" s="100" t="s">
        <v>27</v>
      </c>
      <c r="C34" s="90"/>
      <c r="D34" s="90"/>
      <c r="E34" s="90"/>
      <c r="F34" s="90"/>
      <c r="G34" s="90"/>
      <c r="H34" s="91"/>
      <c r="I34" s="100" t="s">
        <v>28</v>
      </c>
      <c r="J34" s="90"/>
      <c r="K34" s="90"/>
      <c r="L34" s="90"/>
      <c r="M34" s="90"/>
      <c r="N34" s="90"/>
      <c r="O34" s="91"/>
      <c r="P34" s="60"/>
    </row>
    <row r="35" spans="1:19" ht="15" customHeight="1" x14ac:dyDescent="0.2">
      <c r="A35" s="67" t="s">
        <v>15</v>
      </c>
      <c r="B35" s="51" t="s">
        <v>0</v>
      </c>
      <c r="C35" s="13" t="s">
        <v>44</v>
      </c>
      <c r="D35" s="13" t="s">
        <v>45</v>
      </c>
      <c r="E35" s="13" t="s">
        <v>46</v>
      </c>
      <c r="F35" s="13" t="s">
        <v>47</v>
      </c>
      <c r="G35" s="13" t="s">
        <v>48</v>
      </c>
      <c r="H35" s="24" t="s">
        <v>49</v>
      </c>
      <c r="I35" s="18" t="s">
        <v>0</v>
      </c>
      <c r="J35" s="13" t="s">
        <v>44</v>
      </c>
      <c r="K35" s="13" t="s">
        <v>45</v>
      </c>
      <c r="L35" s="13" t="s">
        <v>46</v>
      </c>
      <c r="M35" s="13" t="s">
        <v>47</v>
      </c>
      <c r="N35" s="13" t="s">
        <v>48</v>
      </c>
      <c r="O35" s="24" t="s">
        <v>49</v>
      </c>
      <c r="P35" s="60"/>
    </row>
    <row r="36" spans="1:19" ht="15" customHeight="1" x14ac:dyDescent="0.2">
      <c r="B36" s="52" t="str">
        <f>IF(DAY(Vogar)=1,"",IF(AND(YEAR(Vogar+1)=CalendarYear,MONTH(Vogar+1)=9),Vogar+1,""))</f>
        <v/>
      </c>
      <c r="C36" s="2" t="str">
        <f>IF(DAY(Vogar)=1,"",IF(AND(YEAR(Vogar+2)=CalendarYear,MONTH(Vogar+2)=9),Vogar+2,""))</f>
        <v/>
      </c>
      <c r="D36" s="2" t="str">
        <f>IF(DAY(Vogar)=1,"",IF(AND(YEAR(Vogar+3)=CalendarYear,MONTH(Vogar+3)=9),Vogar+3,""))</f>
        <v/>
      </c>
      <c r="E36" s="2" t="str">
        <f>IF(DAY(Vogar)=1,"",IF(AND(YEAR(Vogar+4)=CalendarYear,MONTH(Vogar+4)=9),Vogar+4,""))</f>
        <v/>
      </c>
      <c r="F36" s="2" t="str">
        <f>IF(DAY(Vogar)=1,"",IF(AND(YEAR(Vogar+5)=CalendarYear,MONTH(Vogar+5)=9),Vogar+5,""))</f>
        <v/>
      </c>
      <c r="G36" s="20">
        <f>IF(DAY(Vogar)=1,"",IF(AND(YEAR(Vogar+6)=CalendarYear,MONTH(Vogar+6)=9),Vogar+6,""))</f>
        <v>45170</v>
      </c>
      <c r="H36" s="25">
        <f>IF(DAY(Vogar)=1,IF(AND(YEAR(Vogar)=CalendarYear,MONTH(Vogar)=9),Vogar,""),IF(AND(YEAR(Vogar+7)=CalendarYear,MONTH(Vogar+7)=9),Vogar+7,""))</f>
        <v>45171</v>
      </c>
      <c r="I36" s="17">
        <f>IF(DAY(OctSun1)=1,"",IF(AND(YEAR(OctSun1+1)=CalendarYear,MONTH(OctSun1+1)=10),OctSun1+1,""))</f>
        <v>45200</v>
      </c>
      <c r="J36" s="2">
        <f>IF(DAY(OctSun1)=1,"",IF(AND(YEAR(OctSun1+2)=CalendarYear,MONTH(OctSun1+2)=10),OctSun1+2,""))</f>
        <v>45201</v>
      </c>
      <c r="K36" s="2">
        <f>IF(DAY(OctSun1)=1,"",IF(AND(YEAR(OctSun1+3)=CalendarYear,MONTH(OctSun1+3)=10),OctSun1+3,""))</f>
        <v>45202</v>
      </c>
      <c r="L36" s="2">
        <f>IF(DAY(OctSun1)=1,"",IF(AND(YEAR(OctSun1+4)=CalendarYear,MONTH(OctSun1+4)=10),OctSun1+4,""))</f>
        <v>45203</v>
      </c>
      <c r="M36" s="2">
        <f>IF(DAY(OctSun1)=1,"",IF(AND(YEAR(OctSun1+5)=CalendarYear,MONTH(OctSun1+5)=10),OctSun1+5,""))</f>
        <v>45204</v>
      </c>
      <c r="N36" s="2">
        <f>IF(DAY(OctSun1)=1,"",IF(AND(YEAR(OctSun1+6)=CalendarYear,MONTH(OctSun1+6)=10),OctSun1+6,""))</f>
        <v>45205</v>
      </c>
      <c r="O36" s="25">
        <f>IF(DAY(OctSun1)=1,IF(AND(YEAR(OctSun1)=CalendarYear,MONTH(OctSun1)=10),OctSun1,""),IF(AND(YEAR(OctSun1+7)=CalendarYear,MONTH(OctSun1+7)=10),OctSun1+7,""))</f>
        <v>45206</v>
      </c>
      <c r="P36" s="60"/>
    </row>
    <row r="37" spans="1:19" ht="15" customHeight="1" x14ac:dyDescent="0.2">
      <c r="B37" s="52">
        <f>IF(DAY(Vogar)=1,IF(AND(YEAR(Vogar+1)=CalendarYear,MONTH(Vogar+1)=9),Vogar+1,""),IF(AND(YEAR(Vogar+8)=CalendarYear,MONTH(Vogar+8)=9),Vogar+8,""))</f>
        <v>45172</v>
      </c>
      <c r="C37" s="2">
        <f>IF(DAY(Vogar)=1,IF(AND(YEAR(Vogar+2)=CalendarYear,MONTH(Vogar+2)=9),Vogar+2,""),IF(AND(YEAR(Vogar+9)=CalendarYear,MONTH(Vogar+9)=9),Vogar+9,""))</f>
        <v>45173</v>
      </c>
      <c r="D37" s="2">
        <f>IF(DAY(Vogar)=1,IF(AND(YEAR(Vogar+3)=CalendarYear,MONTH(Vogar+3)=9),Vogar+3,""),IF(AND(YEAR(Vogar+10)=CalendarYear,MONTH(Vogar+10)=9),Vogar+10,""))</f>
        <v>45174</v>
      </c>
      <c r="E37" s="2">
        <f>IF(DAY(Vogar)=1,IF(AND(YEAR(Vogar+4)=CalendarYear,MONTH(Vogar+4)=9),Vogar+4,""),IF(AND(YEAR(Vogar+11)=CalendarYear,MONTH(Vogar+11)=9),Vogar+11,""))</f>
        <v>45175</v>
      </c>
      <c r="F37" s="2">
        <f>IF(DAY(Vogar)=1,IF(AND(YEAR(Vogar+5)=CalendarYear,MONTH(Vogar+5)=9),Vogar+5,""),IF(AND(YEAR(Vogar+12)=CalendarYear,MONTH(Vogar+12)=9),Vogar+12,""))</f>
        <v>45176</v>
      </c>
      <c r="G37" s="2">
        <f>IF(DAY(Vogar)=1,IF(AND(YEAR(Vogar+6)=CalendarYear,MONTH(Vogar+6)=9),Vogar+6,""),IF(AND(YEAR(Vogar+13)=CalendarYear,MONTH(Vogar+13)=9),Vogar+13,""))</f>
        <v>45177</v>
      </c>
      <c r="H37" s="25">
        <f>IF(DAY(Vogar)=1,IF(AND(YEAR(Vogar+7)=CalendarYear,MONTH(Vogar+7)=9),Vogar+7,""),IF(AND(YEAR(Vogar+14)=CalendarYear,MONTH(Vogar+14)=9),Vogar+14,""))</f>
        <v>45178</v>
      </c>
      <c r="I37" s="17">
        <f>IF(DAY(OctSun1)=1,IF(AND(YEAR(OctSun1+1)=CalendarYear,MONTH(OctSun1+1)=10),OctSun1+1,""),IF(AND(YEAR(OctSun1+8)=CalendarYear,MONTH(OctSun1+8)=10),OctSun1+8,""))</f>
        <v>45207</v>
      </c>
      <c r="J37" s="19">
        <f>IF(DAY(OctSun1)=1,IF(AND(YEAR(OctSun1+2)=CalendarYear,MONTH(OctSun1+2)=10),OctSun1+2,""),IF(AND(YEAR(OctSun1+9)=CalendarYear,MONTH(OctSun1+9)=10),OctSun1+9,""))</f>
        <v>45208</v>
      </c>
      <c r="K37" s="19">
        <f>IF(DAY(OctSun1)=1,IF(AND(YEAR(OctSun1+3)=CalendarYear,MONTH(OctSun1+3)=10),OctSun1+3,""),IF(AND(YEAR(OctSun1+10)=CalendarYear,MONTH(OctSun1+10)=10),OctSun1+10,""))</f>
        <v>45209</v>
      </c>
      <c r="L37" s="19">
        <f>IF(DAY(OctSun1)=1,IF(AND(YEAR(OctSun1+4)=CalendarYear,MONTH(OctSun1+4)=10),OctSun1+4,""),IF(AND(YEAR(OctSun1+11)=CalendarYear,MONTH(OctSun1+11)=10),OctSun1+11,""))</f>
        <v>45210</v>
      </c>
      <c r="M37" s="19">
        <f>IF(DAY(OctSun1)=1,IF(AND(YEAR(OctSun1+5)=CalendarYear,MONTH(OctSun1+5)=10),OctSun1+5,""),IF(AND(YEAR(OctSun1+12)=CalendarYear,MONTH(OctSun1+12)=10),OctSun1+12,""))</f>
        <v>45211</v>
      </c>
      <c r="N37" s="19">
        <f>IF(DAY(OctSun1)=1,IF(AND(YEAR(OctSun1+6)=CalendarYear,MONTH(OctSun1+6)=10),OctSun1+6,""),IF(AND(YEAR(OctSun1+13)=CalendarYear,MONTH(OctSun1+13)=10),OctSun1+13,""))</f>
        <v>45212</v>
      </c>
      <c r="O37" s="25">
        <f>IF(DAY(OctSun1)=1,IF(AND(YEAR(OctSun1+7)=CalendarYear,MONTH(OctSun1+7)=10),OctSun1+7,""),IF(AND(YEAR(OctSun1+14)=CalendarYear,MONTH(OctSun1+14)=10),OctSun1+14,""))</f>
        <v>45213</v>
      </c>
      <c r="P37" s="60"/>
    </row>
    <row r="38" spans="1:19" ht="15" customHeight="1" x14ac:dyDescent="0.2">
      <c r="B38" s="52">
        <f>IF(DAY(Vogar)=1,IF(AND(YEAR(Vogar+8)=CalendarYear,MONTH(Vogar+8)=9),Vogar+8,""),IF(AND(YEAR(Vogar+15)=CalendarYear,MONTH(Vogar+15)=9),Vogar+15,""))</f>
        <v>45179</v>
      </c>
      <c r="C38" s="19">
        <f>IF(DAY(Vogar)=1,IF(AND(YEAR(Vogar+9)=CalendarYear,MONTH(Vogar+9)=9),Vogar+9,""),IF(AND(YEAR(Vogar+16)=CalendarYear,MONTH(Vogar+16)=9),Vogar+16,""))</f>
        <v>45180</v>
      </c>
      <c r="D38" s="19">
        <f>IF(DAY(Vogar)=1,IF(AND(YEAR(Vogar+10)=CalendarYear,MONTH(Vogar+10)=9),Vogar+10,""),IF(AND(YEAR(Vogar+17)=CalendarYear,MONTH(Vogar+17)=9),Vogar+17,""))</f>
        <v>45181</v>
      </c>
      <c r="E38" s="19">
        <f>IF(DAY(Vogar)=1,IF(AND(YEAR(Vogar+11)=CalendarYear,MONTH(Vogar+11)=9),Vogar+11,""),IF(AND(YEAR(Vogar+18)=CalendarYear,MONTH(Vogar+18)=9),Vogar+18,""))</f>
        <v>45182</v>
      </c>
      <c r="F38" s="19">
        <f>IF(DAY(Vogar)=1,IF(AND(YEAR(Vogar+12)=CalendarYear,MONTH(Vogar+12)=9),Vogar+12,""),IF(AND(YEAR(Vogar+19)=CalendarYear,MONTH(Vogar+19)=9),Vogar+19,""))</f>
        <v>45183</v>
      </c>
      <c r="G38" s="19">
        <f>IF(DAY(Vogar)=1,IF(AND(YEAR(Vogar+13)=CalendarYear,MONTH(Vogar+13)=9),Vogar+13,""),IF(AND(YEAR(Vogar+20)=CalendarYear,MONTH(Vogar+20)=9),Vogar+20,""))</f>
        <v>45184</v>
      </c>
      <c r="H38" s="25">
        <f>IF(DAY(Vogar)=1,IF(AND(YEAR(Vogar+14)=CalendarYear,MONTH(Vogar+14)=9),Vogar+14,""),IF(AND(YEAR(Vogar+21)=CalendarYear,MONTH(Vogar+21)=9),Vogar+21,""))</f>
        <v>45185</v>
      </c>
      <c r="I38" s="17">
        <f>IF(DAY(OctSun1)=1,IF(AND(YEAR(OctSun1+8)=CalendarYear,MONTH(OctSun1+8)=10),OctSun1+8,""),IF(AND(YEAR(OctSun1+15)=CalendarYear,MONTH(OctSun1+15)=10),OctSun1+15,""))</f>
        <v>45214</v>
      </c>
      <c r="J38" s="2">
        <f>IF(DAY(OctSun1)=1,IF(AND(YEAR(OctSun1+9)=CalendarYear,MONTH(OctSun1+9)=10),OctSun1+9,""),IF(AND(YEAR(OctSun1+16)=CalendarYear,MONTH(OctSun1+16)=10),OctSun1+16,""))</f>
        <v>45215</v>
      </c>
      <c r="K38" s="2">
        <f>IF(DAY(OctSun1)=1,IF(AND(YEAR(OctSun1+10)=CalendarYear,MONTH(OctSun1+10)=10),OctSun1+10,""),IF(AND(YEAR(OctSun1+17)=CalendarYear,MONTH(OctSun1+17)=10),OctSun1+17,""))</f>
        <v>45216</v>
      </c>
      <c r="L38" s="2">
        <f>IF(DAY(OctSun1)=1,IF(AND(YEAR(OctSun1+11)=CalendarYear,MONTH(OctSun1+11)=10),OctSun1+11,""),IF(AND(YEAR(OctSun1+18)=CalendarYear,MONTH(OctSun1+18)=10),OctSun1+18,""))</f>
        <v>45217</v>
      </c>
      <c r="M38" s="2">
        <f>IF(DAY(OctSun1)=1,IF(AND(YEAR(OctSun1+12)=CalendarYear,MONTH(OctSun1+12)=10),OctSun1+12,""),IF(AND(YEAR(OctSun1+19)=CalendarYear,MONTH(OctSun1+19)=10),OctSun1+19,""))</f>
        <v>45218</v>
      </c>
      <c r="N38" s="2">
        <f>IF(DAY(OctSun1)=1,IF(AND(YEAR(OctSun1+13)=CalendarYear,MONTH(OctSun1+13)=10),OctSun1+13,""),IF(AND(YEAR(OctSun1+20)=CalendarYear,MONTH(OctSun1+20)=10),OctSun1+20,""))</f>
        <v>45219</v>
      </c>
      <c r="O38" s="25">
        <f>IF(DAY(OctSun1)=1,IF(AND(YEAR(OctSun1+14)=CalendarYear,MONTH(OctSun1+14)=10),OctSun1+14,""),IF(AND(YEAR(OctSun1+21)=CalendarYear,MONTH(OctSun1+21)=10),OctSun1+21,""))</f>
        <v>45220</v>
      </c>
      <c r="P38" s="60"/>
      <c r="S38" s="9"/>
    </row>
    <row r="39" spans="1:19" ht="15" customHeight="1" x14ac:dyDescent="0.2">
      <c r="A39" s="67" t="s">
        <v>8</v>
      </c>
      <c r="B39" s="52">
        <f>IF(DAY(Vogar)=1,IF(AND(YEAR(Vogar+15)=CalendarYear,MONTH(Vogar+15)=9),Vogar+15,""),IF(AND(YEAR(Vogar+22)=CalendarYear,MONTH(Vogar+22)=9),Vogar+22,""))</f>
        <v>45186</v>
      </c>
      <c r="C39" s="2">
        <f>IF(DAY(Vogar)=1,IF(AND(YEAR(Vogar+16)=CalendarYear,MONTH(Vogar+16)=9),Vogar+16,""),IF(AND(YEAR(Vogar+23)=CalendarYear,MONTH(Vogar+23)=9),Vogar+23,""))</f>
        <v>45187</v>
      </c>
      <c r="D39" s="2">
        <f>IF(DAY(Vogar)=1,IF(AND(YEAR(Vogar+17)=CalendarYear,MONTH(Vogar+17)=9),Vogar+17,""),IF(AND(YEAR(Vogar+24)=CalendarYear,MONTH(Vogar+24)=9),Vogar+24,""))</f>
        <v>45188</v>
      </c>
      <c r="E39" s="2">
        <f>IF(DAY(Vogar)=1,IF(AND(YEAR(Vogar+18)=CalendarYear,MONTH(Vogar+18)=9),Vogar+18,""),IF(AND(YEAR(Vogar+25)=CalendarYear,MONTH(Vogar+25)=9),Vogar+25,""))</f>
        <v>45189</v>
      </c>
      <c r="F39" s="2">
        <f>IF(DAY(Vogar)=1,IF(AND(YEAR(Vogar+19)=CalendarYear,MONTH(Vogar+19)=9),Vogar+19,""),IF(AND(YEAR(Vogar+26)=CalendarYear,MONTH(Vogar+26)=9),Vogar+26,""))</f>
        <v>45190</v>
      </c>
      <c r="G39" s="2">
        <f>IF(DAY(Vogar)=1,IF(AND(YEAR(Vogar+20)=CalendarYear,MONTH(Vogar+20)=9),Vogar+20,""),IF(AND(YEAR(Vogar+27)=CalendarYear,MONTH(Vogar+27)=9),Vogar+27,""))</f>
        <v>45191</v>
      </c>
      <c r="H39" s="25">
        <f>IF(DAY(Vogar)=1,IF(AND(YEAR(Vogar+21)=CalendarYear,MONTH(Vogar+21)=9),Vogar+21,""),IF(AND(YEAR(Vogar+28)=CalendarYear,MONTH(Vogar+28)=9),Vogar+28,""))</f>
        <v>45192</v>
      </c>
      <c r="I39" s="17">
        <f>IF(DAY(OctSun1)=1,IF(AND(YEAR(OctSun1+15)=CalendarYear,MONTH(OctSun1+15)=10),OctSun1+15,""),IF(AND(YEAR(OctSun1+22)=CalendarYear,MONTH(OctSun1+22)=10),OctSun1+22,""))</f>
        <v>45221</v>
      </c>
      <c r="J39" s="20">
        <f>IF(DAY(OctSun1)=1,IF(AND(YEAR(OctSun1+16)=CalendarYear,MONTH(OctSun1+16)=10),OctSun1+16,""),IF(AND(YEAR(OctSun1+23)=CalendarYear,MONTH(OctSun1+23)=10),OctSun1+23,""))</f>
        <v>45222</v>
      </c>
      <c r="K39" s="20">
        <f>IF(DAY(OctSun1)=1,IF(AND(YEAR(OctSun1+17)=CalendarYear,MONTH(OctSun1+17)=10),OctSun1+17,""),IF(AND(YEAR(OctSun1+24)=CalendarYear,MONTH(OctSun1+24)=10),OctSun1+24,""))</f>
        <v>45223</v>
      </c>
      <c r="L39" s="20">
        <f>IF(DAY(OctSun1)=1,IF(AND(YEAR(OctSun1+18)=CalendarYear,MONTH(OctSun1+18)=10),OctSun1+18,""),IF(AND(YEAR(OctSun1+25)=CalendarYear,MONTH(OctSun1+25)=10),OctSun1+25,""))</f>
        <v>45224</v>
      </c>
      <c r="M39" s="20">
        <f>IF(DAY(OctSun1)=1,IF(AND(YEAR(OctSun1+19)=CalendarYear,MONTH(OctSun1+19)=10),OctSun1+19,""),IF(AND(YEAR(OctSun1+26)=CalendarYear,MONTH(OctSun1+26)=10),OctSun1+26,""))</f>
        <v>45225</v>
      </c>
      <c r="N39" s="20">
        <f>IF(DAY(OctSun1)=1,IF(AND(YEAR(OctSun1+20)=CalendarYear,MONTH(OctSun1+20)=10),OctSun1+20,""),IF(AND(YEAR(OctSun1+27)=CalendarYear,MONTH(OctSun1+27)=10),OctSun1+27,""))</f>
        <v>45226</v>
      </c>
      <c r="O39" s="25">
        <f>IF(DAY(OctSun1)=1,IF(AND(YEAR(OctSun1+21)=CalendarYear,MONTH(OctSun1+21)=10),OctSun1+21,""),IF(AND(YEAR(OctSun1+28)=CalendarYear,MONTH(OctSun1+28)=10),OctSun1+28,""))</f>
        <v>45227</v>
      </c>
      <c r="P39" s="60"/>
      <c r="S39" s="12"/>
    </row>
    <row r="40" spans="1:19" ht="15" customHeight="1" x14ac:dyDescent="0.2">
      <c r="A40" s="67" t="s">
        <v>9</v>
      </c>
      <c r="B40" s="52">
        <f>IF(DAY(Vogar)=1,IF(AND(YEAR(Vogar+22)=CalendarYear,MONTH(Vogar+22)=9),Vogar+22,""),IF(AND(YEAR(Vogar+29)=CalendarYear,MONTH(Vogar+29)=9),Vogar+29,""))</f>
        <v>45193</v>
      </c>
      <c r="C40" s="20">
        <f>IF(DAY(Vogar)=1,IF(AND(YEAR(Vogar+23)=CalendarYear,MONTH(Vogar+23)=9),Vogar+23,""),IF(AND(YEAR(Vogar+30)=CalendarYear,MONTH(Vogar+30)=9),Vogar+30,""))</f>
        <v>45194</v>
      </c>
      <c r="D40" s="20">
        <f>IF(DAY(Vogar)=1,IF(AND(YEAR(Vogar+24)=CalendarYear,MONTH(Vogar+24)=9),Vogar+24,""),IF(AND(YEAR(Vogar+31)=CalendarYear,MONTH(Vogar+31)=9),Vogar+31,""))</f>
        <v>45195</v>
      </c>
      <c r="E40" s="20">
        <f>IF(DAY(Vogar)=1,IF(AND(YEAR(Vogar+25)=CalendarYear,MONTH(Vogar+25)=9),Vogar+25,""),IF(AND(YEAR(Vogar+32)=CalendarYear,MONTH(Vogar+32)=9),Vogar+32,""))</f>
        <v>45196</v>
      </c>
      <c r="F40" s="20">
        <f>IF(DAY(Vogar)=1,IF(AND(YEAR(Vogar+26)=CalendarYear,MONTH(Vogar+26)=9),Vogar+26,""),IF(AND(YEAR(Vogar+33)=CalendarYear,MONTH(Vogar+33)=9),Vogar+33,""))</f>
        <v>45197</v>
      </c>
      <c r="G40" s="20">
        <f>IF(DAY(Vogar)=1,IF(AND(YEAR(Vogar+27)=CalendarYear,MONTH(Vogar+27)=9),Vogar+27,""),IF(AND(YEAR(Vogar+34)=CalendarYear,MONTH(Vogar+34)=9),Vogar+34,""))</f>
        <v>45198</v>
      </c>
      <c r="H40" s="25">
        <f>IF(DAY(Vogar)=1,IF(AND(YEAR(Vogar+28)=CalendarYear,MONTH(Vogar+28)=9),Vogar+28,""),IF(AND(YEAR(Vogar+35)=CalendarYear,MONTH(Vogar+35)=9),Vogar+35,""))</f>
        <v>45199</v>
      </c>
      <c r="I40" s="17">
        <f>IF(DAY(OctSun1)=1,IF(AND(YEAR(OctSun1+22)=CalendarYear,MONTH(OctSun1+22)=10),OctSun1+22,""),IF(AND(YEAR(OctSun1+29)=CalendarYear,MONTH(OctSun1+29)=10),OctSun1+29,""))</f>
        <v>45228</v>
      </c>
      <c r="J40" s="2">
        <f>IF(DAY(OctSun1)=1,IF(AND(YEAR(OctSun1+23)=CalendarYear,MONTH(OctSun1+23)=10),OctSun1+23,""),IF(AND(YEAR(OctSun1+30)=CalendarYear,MONTH(OctSun1+30)=10),OctSun1+30,""))</f>
        <v>45229</v>
      </c>
      <c r="K40" s="2">
        <f>IF(DAY(OctSun1)=1,IF(AND(YEAR(OctSun1+24)=CalendarYear,MONTH(OctSun1+24)=10),OctSun1+24,""),IF(AND(YEAR(OctSun1+31)=CalendarYear,MONTH(OctSun1+31)=10),OctSun1+31,""))</f>
        <v>45230</v>
      </c>
      <c r="L40" s="2" t="str">
        <f>IF(DAY(OctSun1)=1,IF(AND(YEAR(OctSun1+25)=CalendarYear,MONTH(OctSun1+25)=10),OctSun1+25,""),IF(AND(YEAR(OctSun1+32)=CalendarYear,MONTH(OctSun1+32)=10),OctSun1+32,""))</f>
        <v/>
      </c>
      <c r="M40" s="2" t="str">
        <f>IF(DAY(OctSun1)=1,IF(AND(YEAR(OctSun1+26)=CalendarYear,MONTH(OctSun1+26)=10),OctSun1+26,""),IF(AND(YEAR(OctSun1+33)=CalendarYear,MONTH(OctSun1+33)=10),OctSun1+33,""))</f>
        <v/>
      </c>
      <c r="N40" s="2" t="str">
        <f>IF(DAY(OctSun1)=1,IF(AND(YEAR(OctSun1+27)=CalendarYear,MONTH(OctSun1+27)=10),OctSun1+27,""),IF(AND(YEAR(OctSun1+34)=CalendarYear,MONTH(OctSun1+34)=10),OctSun1+34,""))</f>
        <v/>
      </c>
      <c r="O40" s="25" t="str">
        <f>IF(DAY(OctSun1)=1,IF(AND(YEAR(OctSun1+28)=CalendarYear,MONTH(OctSun1+28)=10),OctSun1+28,""),IF(AND(YEAR(OctSun1+35)=CalendarYear,MONTH(OctSun1+35)=10),OctSun1+35,""))</f>
        <v/>
      </c>
      <c r="P40" s="60"/>
      <c r="S40" s="12"/>
    </row>
    <row r="41" spans="1:19" ht="15" customHeight="1" x14ac:dyDescent="0.2">
      <c r="A41" s="67"/>
      <c r="B41" s="32" t="str">
        <f>IF(DAY(Vogar)=1,IF(AND(YEAR(Vogar+29)=CalendarYear,MONTH(Vogar+29)=9),Vogar+29,""),IF(AND(YEAR(Vogar+36)=CalendarYear,MONTH(Vogar+36)=9),Vogar+36,""))</f>
        <v/>
      </c>
      <c r="C41" s="27" t="str">
        <f>IF(DAY(Vogar)=1,IF(AND(YEAR(Vogar+30)=CalendarYear,MONTH(Vogar+30)=9),Vogar+30,""),IF(AND(YEAR(Vogar+37)=CalendarYear,MONTH(Vogar+37)=9),Vogar+37,""))</f>
        <v/>
      </c>
      <c r="D41" s="27" t="str">
        <f>IF(DAY(Vogar)=1,IF(AND(YEAR(Vogar+31)=CalendarYear,MONTH(Vogar+31)=9),Vogar+31,""),IF(AND(YEAR(Vogar+38)=CalendarYear,MONTH(Vogar+38)=9),Vogar+38,""))</f>
        <v/>
      </c>
      <c r="E41" s="27" t="str">
        <f>IF(DAY(Vogar)=1,IF(AND(YEAR(Vogar+32)=CalendarYear,MONTH(Vogar+32)=9),Vogar+32,""),IF(AND(YEAR(Vogar+39)=CalendarYear,MONTH(Vogar+39)=9),Vogar+39,""))</f>
        <v/>
      </c>
      <c r="F41" s="27" t="str">
        <f>IF(DAY(Vogar)=1,IF(AND(YEAR(Vogar+33)=CalendarYear,MONTH(Vogar+33)=9),Vogar+33,""),IF(AND(YEAR(Vogar+40)=CalendarYear,MONTH(Vogar+40)=9),Vogar+40,""))</f>
        <v/>
      </c>
      <c r="G41" s="27" t="str">
        <f>IF(DAY(Vogar)=1,IF(AND(YEAR(Vogar+34)=CalendarYear,MONTH(Vogar+34)=9),Vogar+34,""),IF(AND(YEAR(Vogar+41)=CalendarYear,MONTH(Vogar+41)=9),Vogar+41,""))</f>
        <v/>
      </c>
      <c r="H41" s="28" t="str">
        <f>IF(DAY(Vogar)=1,IF(AND(YEAR(Vogar+35)=CalendarYear,MONTH(Vogar+35)=9),Vogar+35,""),IF(AND(YEAR(Vogar+42)=CalendarYear,MONTH(Vogar+42)=9),Vogar+42,""))</f>
        <v/>
      </c>
      <c r="I41" s="27" t="str">
        <f>IF(DAY(OctSun1)=1,IF(AND(YEAR(OctSun1+29)=CalendarYear,MONTH(OctSun1+29)=10),OctSun1+29,""),IF(AND(YEAR(OctSun1+36)=CalendarYear,MONTH(OctSun1+36)=10),OctSun1+36,""))</f>
        <v/>
      </c>
      <c r="J41" s="27" t="str">
        <f>IF(DAY(OctSun1)=1,IF(AND(YEAR(OctSun1+30)=CalendarYear,MONTH(OctSun1+30)=10),OctSun1+30,""),IF(AND(YEAR(OctSun1+37)=CalendarYear,MONTH(OctSun1+37)=10),OctSun1+37,""))</f>
        <v/>
      </c>
      <c r="K41" s="27" t="str">
        <f>IF(DAY(OctSun1)=1,IF(AND(YEAR(OctSun1+31)=CalendarYear,MONTH(OctSun1+31)=10),OctSun1+31,""),IF(AND(YEAR(OctSun1+38)=CalendarYear,MONTH(OctSun1+38)=10),OctSun1+38,""))</f>
        <v/>
      </c>
      <c r="L41" s="27" t="str">
        <f>IF(DAY(OctSun1)=1,IF(AND(YEAR(OctSun1+32)=CalendarYear,MONTH(OctSun1+32)=10),OctSun1+32,""),IF(AND(YEAR(OctSun1+39)=CalendarYear,MONTH(OctSun1+39)=10),OctSun1+39,""))</f>
        <v/>
      </c>
      <c r="M41" s="27" t="str">
        <f>IF(DAY(OctSun1)=1,IF(AND(YEAR(OctSun1+33)=CalendarYear,MONTH(OctSun1+33)=10),OctSun1+33,""),IF(AND(YEAR(OctSun1+40)=CalendarYear,MONTH(OctSun1+40)=10),OctSun1+40,""))</f>
        <v/>
      </c>
      <c r="N41" s="27" t="str">
        <f>IF(DAY(OctSun1)=1,IF(AND(YEAR(OctSun1+34)=CalendarYear,MONTH(OctSun1+34)=10),OctSun1+34,""),IF(AND(YEAR(OctSun1+41)=CalendarYear,MONTH(OctSun1+41)=10),OctSun1+41,""))</f>
        <v/>
      </c>
      <c r="O41" s="28" t="str">
        <f>IF(DAY(OctSun1)=1,IF(AND(YEAR(OctSun1+35)=CalendarYear,MONTH(OctSun1+35)=10),OctSun1+35,""),IF(AND(YEAR(OctSun1+42)=CalendarYear,MONTH(OctSun1+42)=10),OctSun1+42,""))</f>
        <v/>
      </c>
      <c r="P41" s="60"/>
      <c r="S41" s="12"/>
    </row>
    <row r="42" spans="1:19" ht="15" customHeight="1" x14ac:dyDescent="0.2">
      <c r="A42" s="67" t="s">
        <v>10</v>
      </c>
      <c r="B42" s="100" t="s">
        <v>29</v>
      </c>
      <c r="C42" s="90"/>
      <c r="D42" s="90"/>
      <c r="E42" s="90"/>
      <c r="F42" s="90"/>
      <c r="G42" s="90"/>
      <c r="H42" s="91"/>
      <c r="I42" s="100" t="s">
        <v>30</v>
      </c>
      <c r="J42" s="90"/>
      <c r="K42" s="90"/>
      <c r="L42" s="90"/>
      <c r="M42" s="90"/>
      <c r="N42" s="90"/>
      <c r="O42" s="91"/>
      <c r="P42" s="60"/>
      <c r="S42" s="12"/>
    </row>
    <row r="43" spans="1:19" ht="15" customHeight="1" x14ac:dyDescent="0.2">
      <c r="A43" s="67" t="s">
        <v>17</v>
      </c>
      <c r="B43" s="51" t="s">
        <v>0</v>
      </c>
      <c r="C43" s="13" t="s">
        <v>44</v>
      </c>
      <c r="D43" s="13" t="s">
        <v>45</v>
      </c>
      <c r="E43" s="13" t="s">
        <v>46</v>
      </c>
      <c r="F43" s="13" t="s">
        <v>47</v>
      </c>
      <c r="G43" s="13" t="s">
        <v>48</v>
      </c>
      <c r="H43" s="24" t="s">
        <v>49</v>
      </c>
      <c r="I43" s="18" t="s">
        <v>0</v>
      </c>
      <c r="J43" s="13" t="s">
        <v>44</v>
      </c>
      <c r="K43" s="13" t="s">
        <v>45</v>
      </c>
      <c r="L43" s="13" t="s">
        <v>46</v>
      </c>
      <c r="M43" s="13" t="s">
        <v>47</v>
      </c>
      <c r="N43" s="13" t="s">
        <v>48</v>
      </c>
      <c r="O43" s="24" t="s">
        <v>49</v>
      </c>
      <c r="P43" s="60"/>
      <c r="S43" s="12"/>
    </row>
    <row r="44" spans="1:19" ht="15" customHeight="1" x14ac:dyDescent="0.2">
      <c r="A44" s="67"/>
      <c r="B44" s="52" t="str">
        <f>IF(DAY(NovSun1)=1,"",IF(AND(YEAR(NovSun1+1)=CalendarYear,MONTH(NovSun1+1)=11),NovSun1+1,""))</f>
        <v/>
      </c>
      <c r="C44" s="2" t="str">
        <f>IF(DAY(NovSun1)=1,"",IF(AND(YEAR(NovSun1+2)=CalendarYear,MONTH(NovSun1+2)=11),NovSun1+2,""))</f>
        <v/>
      </c>
      <c r="D44" s="2" t="str">
        <f>IF(DAY(NovSun1)=1,"",IF(AND(YEAR(NovSun1+3)=CalendarYear,MONTH(NovSun1+3)=11),NovSun1+3,""))</f>
        <v/>
      </c>
      <c r="E44" s="2">
        <f>IF(DAY(NovSun1)=1,"",IF(AND(YEAR(NovSun1+4)=CalendarYear,MONTH(NovSun1+4)=11),NovSun1+4,""))</f>
        <v>45231</v>
      </c>
      <c r="F44" s="2">
        <f>IF(DAY(NovSun1)=1,"",IF(AND(YEAR(NovSun1+5)=CalendarYear,MONTH(NovSun1+5)=11),NovSun1+5,""))</f>
        <v>45232</v>
      </c>
      <c r="G44" s="2">
        <f>IF(DAY(NovSun1)=1,"",IF(AND(YEAR(NovSun1+6)=CalendarYear,MONTH(NovSun1+6)=11),NovSun1+6,""))</f>
        <v>45233</v>
      </c>
      <c r="H44" s="25">
        <f>IF(DAY(NovSun1)=1,IF(AND(YEAR(NovSun1)=CalendarYear,MONTH(NovSun1)=11),NovSun1,""),IF(AND(YEAR(NovSun1+7)=CalendarYear,MONTH(NovSun1+7)=11),NovSun1+7,""))</f>
        <v>45234</v>
      </c>
      <c r="I44" s="17" t="str">
        <f>IF(DAY(DecSun1)=1,"",IF(AND(YEAR(DecSun1+1)=CalendarYear,MONTH(DecSun1+1)=12),DecSun1+1,""))</f>
        <v/>
      </c>
      <c r="J44" s="2" t="str">
        <f>IF(DAY(DecSun1)=1,"",IF(AND(YEAR(DecSun1+2)=CalendarYear,MONTH(DecSun1+2)=12),DecSun1+2,""))</f>
        <v/>
      </c>
      <c r="K44" s="2" t="str">
        <f>IF(DAY(DecSun1)=1,"",IF(AND(YEAR(DecSun1+3)=CalendarYear,MONTH(DecSun1+3)=12),DecSun1+3,""))</f>
        <v/>
      </c>
      <c r="L44" s="2" t="str">
        <f>IF(DAY(DecSun1)=1,"",IF(AND(YEAR(DecSun1+4)=CalendarYear,MONTH(DecSun1+4)=12),DecSun1+4,""))</f>
        <v/>
      </c>
      <c r="M44" s="2" t="str">
        <f>IF(DAY(DecSun1)=1,"",IF(AND(YEAR(DecSun1+5)=CalendarYear,MONTH(DecSun1+5)=12),DecSun1+5,""))</f>
        <v/>
      </c>
      <c r="N44" s="2">
        <f>IF(DAY(DecSun1)=1,"",IF(AND(YEAR(DecSun1+6)=CalendarYear,MONTH(DecSun1+6)=12),DecSun1+6,""))</f>
        <v>45261</v>
      </c>
      <c r="O44" s="25">
        <f>IF(DAY(DecSun1)=1,IF(AND(YEAR(DecSun1)=CalendarYear,MONTH(DecSun1)=12),DecSun1,""),IF(AND(YEAR(DecSun1+7)=CalendarYear,MONTH(DecSun1+7)=12),DecSun1+7,""))</f>
        <v>45262</v>
      </c>
      <c r="P44" s="60"/>
      <c r="S44" s="6"/>
    </row>
    <row r="45" spans="1:19" ht="15" customHeight="1" x14ac:dyDescent="0.2">
      <c r="A45" s="67" t="s">
        <v>18</v>
      </c>
      <c r="B45" s="52">
        <f>IF(DAY(NovSun1)=1,IF(AND(YEAR(NovSun1+1)=CalendarYear,MONTH(NovSun1+1)=11),NovSun1+1,""),IF(AND(YEAR(NovSun1+8)=CalendarYear,MONTH(NovSun1+8)=11),NovSun1+8,""))</f>
        <v>45235</v>
      </c>
      <c r="C45" s="19">
        <f>IF(DAY(NovSun1)=1,IF(AND(YEAR(NovSun1+2)=CalendarYear,MONTH(NovSun1+2)=11),NovSun1+2,""),IF(AND(YEAR(NovSun1+9)=CalendarYear,MONTH(NovSun1+9)=11),NovSun1+9,""))</f>
        <v>45236</v>
      </c>
      <c r="D45" s="19">
        <f>IF(DAY(NovSun1)=1,IF(AND(YEAR(NovSun1+3)=CalendarYear,MONTH(NovSun1+3)=11),NovSun1+3,""),IF(AND(YEAR(NovSun1+10)=CalendarYear,MONTH(NovSun1+10)=11),NovSun1+10,""))</f>
        <v>45237</v>
      </c>
      <c r="E45" s="19">
        <f>IF(DAY(NovSun1)=1,IF(AND(YEAR(NovSun1+4)=CalendarYear,MONTH(NovSun1+4)=11),NovSun1+4,""),IF(AND(YEAR(NovSun1+11)=CalendarYear,MONTH(NovSun1+11)=11),NovSun1+11,""))</f>
        <v>45238</v>
      </c>
      <c r="F45" s="19">
        <f>IF(DAY(NovSun1)=1,IF(AND(YEAR(NovSun1+5)=CalendarYear,MONTH(NovSun1+5)=11),NovSun1+5,""),IF(AND(YEAR(NovSun1+12)=CalendarYear,MONTH(NovSun1+12)=11),NovSun1+12,""))</f>
        <v>45239</v>
      </c>
      <c r="G45" s="19">
        <f>IF(DAY(NovSun1)=1,IF(AND(YEAR(NovSun1+6)=CalendarYear,MONTH(NovSun1+6)=11),NovSun1+6,""),IF(AND(YEAR(NovSun1+13)=CalendarYear,MONTH(NovSun1+13)=11),NovSun1+13,""))</f>
        <v>45240</v>
      </c>
      <c r="H45" s="25">
        <f>IF(DAY(NovSun1)=1,IF(AND(YEAR(NovSun1+7)=CalendarYear,MONTH(NovSun1+7)=11),NovSun1+7,""),IF(AND(YEAR(NovSun1+14)=CalendarYear,MONTH(NovSun1+14)=11),NovSun1+14,""))</f>
        <v>45241</v>
      </c>
      <c r="I45" s="17">
        <f>IF(DAY(DecSun1)=1,IF(AND(YEAR(DecSun1+1)=CalendarYear,MONTH(DecSun1+1)=12),DecSun1+1,""),IF(AND(YEAR(DecSun1+8)=CalendarYear,MONTH(DecSun1+8)=12),DecSun1+8,""))</f>
        <v>45263</v>
      </c>
      <c r="J45" s="19">
        <f>IF(DAY(DecSun1)=1,IF(AND(YEAR(DecSun1+2)=CalendarYear,MONTH(DecSun1+2)=12),DecSun1+2,""),IF(AND(YEAR(DecSun1+9)=CalendarYear,MONTH(DecSun1+9)=12),DecSun1+9,""))</f>
        <v>45264</v>
      </c>
      <c r="K45" s="19">
        <f>IF(DAY(DecSun1)=1,IF(AND(YEAR(DecSun1+3)=CalendarYear,MONTH(DecSun1+3)=12),DecSun1+3,""),IF(AND(YEAR(DecSun1+10)=CalendarYear,MONTH(DecSun1+10)=12),DecSun1+10,""))</f>
        <v>45265</v>
      </c>
      <c r="L45" s="19">
        <f>IF(DAY(DecSun1)=1,IF(AND(YEAR(DecSun1+4)=CalendarYear,MONTH(DecSun1+4)=12),DecSun1+4,""),IF(AND(YEAR(DecSun1+11)=CalendarYear,MONTH(DecSun1+11)=12),DecSun1+11,""))</f>
        <v>45266</v>
      </c>
      <c r="M45" s="19">
        <f>IF(DAY(DecSun1)=1,IF(AND(YEAR(DecSun1+5)=CalendarYear,MONTH(DecSun1+5)=12),DecSun1+5,""),IF(AND(YEAR(DecSun1+12)=CalendarYear,MONTH(DecSun1+12)=12),DecSun1+12,""))</f>
        <v>45267</v>
      </c>
      <c r="N45" s="19">
        <f>IF(DAY(DecSun1)=1,IF(AND(YEAR(DecSun1+6)=CalendarYear,MONTH(DecSun1+6)=12),DecSun1+6,""),IF(AND(YEAR(DecSun1+13)=CalendarYear,MONTH(DecSun1+13)=12),DecSun1+13,""))</f>
        <v>45268</v>
      </c>
      <c r="O45" s="25">
        <f>IF(DAY(DecSun1)=1,IF(AND(YEAR(DecSun1+7)=CalendarYear,MONTH(DecSun1+7)=12),DecSun1+7,""),IF(AND(YEAR(DecSun1+14)=CalendarYear,MONTH(DecSun1+14)=12),DecSun1+14,""))</f>
        <v>45269</v>
      </c>
      <c r="P45" s="60"/>
      <c r="S45" s="94"/>
    </row>
    <row r="46" spans="1:19" ht="15" customHeight="1" x14ac:dyDescent="0.2">
      <c r="B46" s="52">
        <f>IF(DAY(NovSun1)=1,IF(AND(YEAR(NovSun1+8)=CalendarYear,MONTH(NovSun1+8)=11),NovSun1+8,""),IF(AND(YEAR(NovSun1+15)=CalendarYear,MONTH(NovSun1+15)=11),NovSun1+15,""))</f>
        <v>45242</v>
      </c>
      <c r="C46" s="2">
        <f>IF(DAY(NovSun1)=1,IF(AND(YEAR(NovSun1+9)=CalendarYear,MONTH(NovSun1+9)=11),NovSun1+9,""),IF(AND(YEAR(NovSun1+16)=CalendarYear,MONTH(NovSun1+16)=11),NovSun1+16,""))</f>
        <v>45243</v>
      </c>
      <c r="D46" s="2">
        <f>IF(DAY(NovSun1)=1,IF(AND(YEAR(NovSun1+10)=CalendarYear,MONTH(NovSun1+10)=11),NovSun1+10,""),IF(AND(YEAR(NovSun1+17)=CalendarYear,MONTH(NovSun1+17)=11),NovSun1+17,""))</f>
        <v>45244</v>
      </c>
      <c r="E46" s="2">
        <f>IF(DAY(NovSun1)=1,IF(AND(YEAR(NovSun1+11)=CalendarYear,MONTH(NovSun1+11)=11),NovSun1+11,""),IF(AND(YEAR(NovSun1+18)=CalendarYear,MONTH(NovSun1+18)=11),NovSun1+18,""))</f>
        <v>45245</v>
      </c>
      <c r="F46" s="2">
        <f>IF(DAY(NovSun1)=1,IF(AND(YEAR(NovSun1+12)=CalendarYear,MONTH(NovSun1+12)=11),NovSun1+12,""),IF(AND(YEAR(NovSun1+19)=CalendarYear,MONTH(NovSun1+19)=11),NovSun1+19,""))</f>
        <v>45246</v>
      </c>
      <c r="G46" s="2">
        <f>IF(DAY(NovSun1)=1,IF(AND(YEAR(NovSun1+13)=CalendarYear,MONTH(NovSun1+13)=11),NovSun1+13,""),IF(AND(YEAR(NovSun1+20)=CalendarYear,MONTH(NovSun1+20)=11),NovSun1+20,""))</f>
        <v>45247</v>
      </c>
      <c r="H46" s="25">
        <f>IF(DAY(NovSun1)=1,IF(AND(YEAR(NovSun1+14)=CalendarYear,MONTH(NovSun1+14)=11),NovSun1+14,""),IF(AND(YEAR(NovSun1+21)=CalendarYear,MONTH(NovSun1+21)=11),NovSun1+21,""))</f>
        <v>45248</v>
      </c>
      <c r="I46" s="17">
        <f>IF(DAY(DecSun1)=1,IF(AND(YEAR(DecSun1+8)=CalendarYear,MONTH(DecSun1+8)=12),DecSun1+8,""),IF(AND(YEAR(DecSun1+15)=CalendarYear,MONTH(DecSun1+15)=12),DecSun1+15,""))</f>
        <v>45270</v>
      </c>
      <c r="J46" s="2">
        <f>IF(DAY(DecSun1)=1,IF(AND(YEAR(DecSun1+9)=CalendarYear,MONTH(DecSun1+9)=12),DecSun1+9,""),IF(AND(YEAR(DecSun1+16)=CalendarYear,MONTH(DecSun1+16)=12),DecSun1+16,""))</f>
        <v>45271</v>
      </c>
      <c r="K46" s="2">
        <f>IF(DAY(DecSun1)=1,IF(AND(YEAR(DecSun1+10)=CalendarYear,MONTH(DecSun1+10)=12),DecSun1+10,""),IF(AND(YEAR(DecSun1+17)=CalendarYear,MONTH(DecSun1+17)=12),DecSun1+17,""))</f>
        <v>45272</v>
      </c>
      <c r="L46" s="2">
        <f>IF(DAY(DecSun1)=1,IF(AND(YEAR(DecSun1+11)=CalendarYear,MONTH(DecSun1+11)=12),DecSun1+11,""),IF(AND(YEAR(DecSun1+18)=CalendarYear,MONTH(DecSun1+18)=12),DecSun1+18,""))</f>
        <v>45273</v>
      </c>
      <c r="M46" s="2">
        <f>IF(DAY(DecSun1)=1,IF(AND(YEAR(DecSun1+12)=CalendarYear,MONTH(DecSun1+12)=12),DecSun1+12,""),IF(AND(YEAR(DecSun1+19)=CalendarYear,MONTH(DecSun1+19)=12),DecSun1+19,""))</f>
        <v>45274</v>
      </c>
      <c r="N46" s="2">
        <f>IF(DAY(DecSun1)=1,IF(AND(YEAR(DecSun1+13)=CalendarYear,MONTH(DecSun1+13)=12),DecSun1+13,""),IF(AND(YEAR(DecSun1+20)=CalendarYear,MONTH(DecSun1+20)=12),DecSun1+20,""))</f>
        <v>45275</v>
      </c>
      <c r="O46" s="25">
        <f>IF(DAY(DecSun1)=1,IF(AND(YEAR(DecSun1+14)=CalendarYear,MONTH(DecSun1+14)=12),DecSun1+14,""),IF(AND(YEAR(DecSun1+21)=CalendarYear,MONTH(DecSun1+21)=12),DecSun1+21,""))</f>
        <v>45276</v>
      </c>
      <c r="P46" s="60"/>
      <c r="S46" s="94"/>
    </row>
    <row r="47" spans="1:19" ht="15" customHeight="1" x14ac:dyDescent="0.2">
      <c r="B47" s="52">
        <f>IF(DAY(NovSun1)=1,IF(AND(YEAR(NovSun1+15)=CalendarYear,MONTH(NovSun1+15)=11),NovSun1+15,""),IF(AND(YEAR(NovSun1+22)=CalendarYear,MONTH(NovSun1+22)=11),NovSun1+22,""))</f>
        <v>45249</v>
      </c>
      <c r="C47" s="20">
        <f>IF(DAY(NovSun1)=1,IF(AND(YEAR(NovSun1+16)=CalendarYear,MONTH(NovSun1+16)=11),NovSun1+16,""),IF(AND(YEAR(NovSun1+23)=CalendarYear,MONTH(NovSun1+23)=11),NovSun1+23,""))</f>
        <v>45250</v>
      </c>
      <c r="D47" s="20">
        <f>IF(DAY(NovSun1)=1,IF(AND(YEAR(NovSun1+17)=CalendarYear,MONTH(NovSun1+17)=11),NovSun1+17,""),IF(AND(YEAR(NovSun1+24)=CalendarYear,MONTH(NovSun1+24)=11),NovSun1+24,""))</f>
        <v>45251</v>
      </c>
      <c r="E47" s="20">
        <f>IF(DAY(NovSun1)=1,IF(AND(YEAR(NovSun1+18)=CalendarYear,MONTH(NovSun1+18)=11),NovSun1+18,""),IF(AND(YEAR(NovSun1+25)=CalendarYear,MONTH(NovSun1+25)=11),NovSun1+25,""))</f>
        <v>45252</v>
      </c>
      <c r="F47" s="20">
        <f>IF(DAY(NovSun1)=1,IF(AND(YEAR(NovSun1+19)=CalendarYear,MONTH(NovSun1+19)=11),NovSun1+19,""),IF(AND(YEAR(NovSun1+26)=CalendarYear,MONTH(NovSun1+26)=11),NovSun1+26,""))</f>
        <v>45253</v>
      </c>
      <c r="G47" s="20">
        <f>IF(DAY(NovSun1)=1,IF(AND(YEAR(NovSun1+20)=CalendarYear,MONTH(NovSun1+20)=11),NovSun1+20,""),IF(AND(YEAR(NovSun1+27)=CalendarYear,MONTH(NovSun1+27)=11),NovSun1+27,""))</f>
        <v>45254</v>
      </c>
      <c r="H47" s="25">
        <f>IF(DAY(NovSun1)=1,IF(AND(YEAR(NovSun1+21)=CalendarYear,MONTH(NovSun1+21)=11),NovSun1+21,""),IF(AND(YEAR(NovSun1+28)=CalendarYear,MONTH(NovSun1+28)=11),NovSun1+28,""))</f>
        <v>45255</v>
      </c>
      <c r="I47" s="17">
        <f>IF(DAY(DecSun1)=1,IF(AND(YEAR(DecSun1+15)=CalendarYear,MONTH(DecSun1+15)=12),DecSun1+15,""),IF(AND(YEAR(DecSun1+22)=CalendarYear,MONTH(DecSun1+22)=12),DecSun1+22,""))</f>
        <v>45277</v>
      </c>
      <c r="J47" s="20">
        <f>IF(DAY(DecSun1)=1,IF(AND(YEAR(DecSun1+16)=CalendarYear,MONTH(DecSun1+16)=12),DecSun1+16,""),IF(AND(YEAR(DecSun1+23)=CalendarYear,MONTH(DecSun1+23)=12),DecSun1+23,""))</f>
        <v>45278</v>
      </c>
      <c r="K47" s="20">
        <f>IF(DAY(DecSun1)=1,IF(AND(YEAR(DecSun1+17)=CalendarYear,MONTH(DecSun1+17)=12),DecSun1+17,""),IF(AND(YEAR(DecSun1+24)=CalendarYear,MONTH(DecSun1+24)=12),DecSun1+24,""))</f>
        <v>45279</v>
      </c>
      <c r="L47" s="20">
        <f>IF(DAY(DecSun1)=1,IF(AND(YEAR(DecSun1+18)=CalendarYear,MONTH(DecSun1+18)=12),DecSun1+18,""),IF(AND(YEAR(DecSun1+25)=CalendarYear,MONTH(DecSun1+25)=12),DecSun1+25,""))</f>
        <v>45280</v>
      </c>
      <c r="M47" s="20">
        <f>IF(DAY(DecSun1)=1,IF(AND(YEAR(DecSun1+19)=CalendarYear,MONTH(DecSun1+19)=12),DecSun1+19,""),IF(AND(YEAR(DecSun1+26)=CalendarYear,MONTH(DecSun1+26)=12),DecSun1+26,""))</f>
        <v>45281</v>
      </c>
      <c r="N47" s="64">
        <f>IF(DAY(DecSun1)=1,IF(AND(YEAR(DecSun1+20)=CalendarYear,MONTH(DecSun1+20)=12),DecSun1+20,""),IF(AND(YEAR(DecSun1+27)=CalendarYear,MONTH(DecSun1+27)=12),DecSun1+27,""))</f>
        <v>45282</v>
      </c>
      <c r="O47" s="72">
        <f>IF(DAY(DecSun1)=1,IF(AND(YEAR(DecSun1+21)=CalendarYear,MONTH(DecSun1+21)=12),DecSun1+21,""),IF(AND(YEAR(DecSun1+28)=CalendarYear,MONTH(DecSun1+28)=12),DecSun1+28,""))</f>
        <v>45283</v>
      </c>
      <c r="P47" s="60"/>
      <c r="S47" s="94"/>
    </row>
    <row r="48" spans="1:19" ht="15" customHeight="1" x14ac:dyDescent="0.2">
      <c r="B48" s="52">
        <f>IF(DAY(NovSun1)=1,IF(AND(YEAR(NovSun1+22)=CalendarYear,MONTH(NovSun1+22)=11),NovSun1+22,""),IF(AND(YEAR(NovSun1+29)=CalendarYear,MONTH(NovSun1+29)=11),NovSun1+29,""))</f>
        <v>45256</v>
      </c>
      <c r="C48" s="2">
        <f>IF(DAY(NovSun1)=1,IF(AND(YEAR(NovSun1+23)=CalendarYear,MONTH(NovSun1+23)=11),NovSun1+23,""),IF(AND(YEAR(NovSun1+30)=CalendarYear,MONTH(NovSun1+30)=11),NovSun1+30,""))</f>
        <v>45257</v>
      </c>
      <c r="D48" s="2">
        <f>IF(DAY(NovSun1)=1,IF(AND(YEAR(NovSun1+24)=CalendarYear,MONTH(NovSun1+24)=11),NovSun1+24,""),IF(AND(YEAR(NovSun1+31)=CalendarYear,MONTH(NovSun1+31)=11),NovSun1+31,""))</f>
        <v>45258</v>
      </c>
      <c r="E48" s="2">
        <f>IF(DAY(NovSun1)=1,IF(AND(YEAR(NovSun1+25)=CalendarYear,MONTH(NovSun1+25)=11),NovSun1+25,""),IF(AND(YEAR(NovSun1+32)=CalendarYear,MONTH(NovSun1+32)=11),NovSun1+32,""))</f>
        <v>45259</v>
      </c>
      <c r="F48" s="2">
        <f>IF(DAY(NovSun1)=1,IF(AND(YEAR(NovSun1+26)=CalendarYear,MONTH(NovSun1+26)=11),NovSun1+26,""),IF(AND(YEAR(NovSun1+33)=CalendarYear,MONTH(NovSun1+33)=11),NovSun1+33,""))</f>
        <v>45260</v>
      </c>
      <c r="G48" s="2" t="str">
        <f>IF(DAY(NovSun1)=1,IF(AND(YEAR(NovSun1+27)=CalendarYear,MONTH(NovSun1+27)=11),NovSun1+27,""),IF(AND(YEAR(NovSun1+34)=CalendarYear,MONTH(NovSun1+34)=11),NovSun1+34,""))</f>
        <v/>
      </c>
      <c r="H48" s="25" t="str">
        <f>IF(DAY(NovSun1)=1,IF(AND(YEAR(NovSun1+28)=CalendarYear,MONTH(NovSun1+28)=11),NovSun1+28,""),IF(AND(YEAR(NovSun1+35)=CalendarYear,MONTH(NovSun1+35)=11),NovSun1+35,""))</f>
        <v/>
      </c>
      <c r="I48" s="17">
        <f>IF(DAY(DecSun1)=1,IF(AND(YEAR(DecSun1+22)=CalendarYear,MONTH(DecSun1+22)=12),DecSun1+22,""),IF(AND(YEAR(DecSun1+29)=CalendarYear,MONTH(DecSun1+29)=12),DecSun1+29,""))</f>
        <v>45284</v>
      </c>
      <c r="J48" s="17">
        <f>IF(DAY(DecSun1)=1,IF(AND(YEAR(DecSun1+23)=CalendarYear,MONTH(DecSun1+23)=12),DecSun1+23,""),IF(AND(YEAR(DecSun1+30)=CalendarYear,MONTH(DecSun1+30)=12),DecSun1+30,""))</f>
        <v>45285</v>
      </c>
      <c r="K48" s="17">
        <f>IF(DAY(DecSun1)=1,IF(AND(YEAR(DecSun1+24)=CalendarYear,MONTH(DecSun1+24)=12),DecSun1+24,""),IF(AND(YEAR(DecSun1+31)=CalendarYear,MONTH(DecSun1+31)=12),DecSun1+31,""))</f>
        <v>45286</v>
      </c>
      <c r="L48" s="2">
        <f>IF(DAY(DecSun1)=1,IF(AND(YEAR(DecSun1+25)=CalendarYear,MONTH(DecSun1+25)=12),DecSun1+25,""),IF(AND(YEAR(DecSun1+32)=CalendarYear,MONTH(DecSun1+32)=12),DecSun1+32,""))</f>
        <v>45287</v>
      </c>
      <c r="M48" s="2">
        <f>IF(DAY(DecSun1)=1,IF(AND(YEAR(DecSun1+26)=CalendarYear,MONTH(DecSun1+26)=12),DecSun1+26,""),IF(AND(YEAR(DecSun1+33)=CalendarYear,MONTH(DecSun1+33)=12),DecSun1+33,""))</f>
        <v>45288</v>
      </c>
      <c r="N48" s="2">
        <f>IF(DAY(DecSun1)=1,IF(AND(YEAR(DecSun1+27)=CalendarYear,MONTH(DecSun1+27)=12),DecSun1+27,""),IF(AND(YEAR(DecSun1+34)=CalendarYear,MONTH(DecSun1+34)=12),DecSun1+34,""))</f>
        <v>45289</v>
      </c>
      <c r="O48" s="72">
        <v>30</v>
      </c>
      <c r="P48" s="60"/>
      <c r="S48" s="94"/>
    </row>
    <row r="49" spans="2:19" ht="15" customHeight="1" x14ac:dyDescent="0.2">
      <c r="B49" s="32" t="str">
        <f>IF(DAY(NovSun1)=1,IF(AND(YEAR(NovSun1+29)=CalendarYear,MONTH(NovSun1+29)=11),NovSun1+29,""),IF(AND(YEAR(NovSun1+36)=CalendarYear,MONTH(NovSun1+36)=11),NovSun1+36,""))</f>
        <v/>
      </c>
      <c r="C49" s="27" t="str">
        <f>IF(DAY(NovSun1)=1,IF(AND(YEAR(NovSun1+30)=CalendarYear,MONTH(NovSun1+30)=11),NovSun1+30,""),IF(AND(YEAR(NovSun1+37)=CalendarYear,MONTH(NovSun1+37)=11),NovSun1+37,""))</f>
        <v/>
      </c>
      <c r="D49" s="27" t="str">
        <f>IF(DAY(NovSun1)=1,IF(AND(YEAR(NovSun1+31)=CalendarYear,MONTH(NovSun1+31)=11),NovSun1+31,""),IF(AND(YEAR(NovSun1+38)=CalendarYear,MONTH(NovSun1+38)=11),NovSun1+38,""))</f>
        <v/>
      </c>
      <c r="E49" s="27" t="str">
        <f>IF(DAY(NovSun1)=1,IF(AND(YEAR(NovSun1+32)=CalendarYear,MONTH(NovSun1+32)=11),NovSun1+32,""),IF(AND(YEAR(NovSun1+39)=CalendarYear,MONTH(NovSun1+39)=11),NovSun1+39,""))</f>
        <v/>
      </c>
      <c r="F49" s="27" t="str">
        <f>IF(DAY(NovSun1)=1,IF(AND(YEAR(NovSun1+33)=CalendarYear,MONTH(NovSun1+33)=11),NovSun1+33,""),IF(AND(YEAR(NovSun1+40)=CalendarYear,MONTH(NovSun1+40)=11),NovSun1+40,""))</f>
        <v/>
      </c>
      <c r="G49" s="27" t="str">
        <f>IF(DAY(NovSun1)=1,IF(AND(YEAR(NovSun1+34)=CalendarYear,MONTH(NovSun1+34)=11),NovSun1+34,""),IF(AND(YEAR(NovSun1+41)=CalendarYear,MONTH(NovSun1+41)=11),NovSun1+41,""))</f>
        <v/>
      </c>
      <c r="H49" s="28" t="str">
        <f>IF(DAY(NovSun1)=1,IF(AND(YEAR(NovSun1+35)=CalendarYear,MONTH(NovSun1+35)=11),NovSun1+35,""),IF(AND(YEAR(NovSun1+42)=CalendarYear,MONTH(NovSun1+42)=11),NovSun1+42,""))</f>
        <v/>
      </c>
      <c r="I49" s="35">
        <f>IF(DAY(DecSun1)=1,IF(AND(YEAR(DecSun1+29)=CalendarYear,MONTH(DecSun1+29)=12),DecSun1+29,""),IF(AND(YEAR(DecSun1+36)=CalendarYear,MONTH(DecSun1+36)=12),DecSun1+36,""))</f>
        <v>45291</v>
      </c>
      <c r="J49" s="27" t="str">
        <f>IF(DAY(DecSun1)=1,IF(AND(YEAR(DecSun1+30)=CalendarYear,MONTH(DecSun1+30)=12),DecSun1+30,""),IF(AND(YEAR(DecSun1+37)=CalendarYear,MONTH(DecSun1+37)=12),DecSun1+37,""))</f>
        <v/>
      </c>
      <c r="K49" s="27" t="str">
        <f>IF(DAY(DecSun1)=1,IF(AND(YEAR(DecSun1+31)=CalendarYear,MONTH(DecSun1+31)=12),DecSun1+31,""),IF(AND(YEAR(DecSun1+38)=CalendarYear,MONTH(DecSun1+38)=12),DecSun1+38,""))</f>
        <v/>
      </c>
      <c r="L49" s="27" t="str">
        <f>IF(DAY(DecSun1)=1,IF(AND(YEAR(DecSun1+32)=CalendarYear,MONTH(DecSun1+32)=12),DecSun1+32,""),IF(AND(YEAR(DecSun1+39)=CalendarYear,MONTH(DecSun1+39)=12),DecSun1+39,""))</f>
        <v/>
      </c>
      <c r="M49" s="27" t="str">
        <f>IF(DAY(DecSun1)=1,IF(AND(YEAR(DecSun1+33)=CalendarYear,MONTH(DecSun1+33)=12),DecSun1+33,""),IF(AND(YEAR(DecSun1+40)=CalendarYear,MONTH(DecSun1+40)=12),DecSun1+40,""))</f>
        <v/>
      </c>
      <c r="N49" s="27" t="str">
        <f>IF(DAY(DecSun1)=1,IF(AND(YEAR(DecSun1+34)=CalendarYear,MONTH(DecSun1+34)=12),DecSun1+34,""),IF(AND(YEAR(DecSun1+41)=CalendarYear,MONTH(DecSun1+41)=12),DecSun1+41,""))</f>
        <v/>
      </c>
      <c r="O49" s="28" t="str">
        <f>IF(DAY(DecSun1)=1,IF(AND(YEAR(DecSun1+35)=CalendarYear,MONTH(DecSun1+35)=12),DecSun1+35,""),IF(AND(YEAR(DecSun1+42)=CalendarYear,MONTH(DecSun1+42)=12),DecSun1+42,""))</f>
        <v/>
      </c>
      <c r="P49" s="60"/>
      <c r="S49" s="94"/>
    </row>
    <row r="50" spans="2:19" ht="13.5" customHeight="1" x14ac:dyDescent="0.2">
      <c r="S50" s="5"/>
    </row>
    <row r="51" spans="2:19" ht="15" customHeight="1" x14ac:dyDescent="0.2">
      <c r="S51" s="5"/>
    </row>
    <row r="52" spans="2:19" ht="15" customHeight="1" x14ac:dyDescent="0.2"/>
    <row r="53" spans="2:19" ht="15" customHeight="1" x14ac:dyDescent="0.2"/>
    <row r="54" spans="2:19" ht="15" customHeight="1" x14ac:dyDescent="0.2"/>
    <row r="55" spans="2:19" ht="15" customHeight="1" x14ac:dyDescent="0.2"/>
    <row r="56" spans="2:19" ht="15" customHeight="1" x14ac:dyDescent="0.2"/>
    <row r="57" spans="2:19" ht="15" customHeight="1" x14ac:dyDescent="0.2"/>
    <row r="58" spans="2:19" ht="15" customHeight="1" x14ac:dyDescent="0.2"/>
    <row r="59" spans="2:19" ht="15" customHeight="1" x14ac:dyDescent="0.2"/>
    <row r="60" spans="2:19" ht="15" customHeight="1" x14ac:dyDescent="0.2"/>
    <row r="61" spans="2:19" ht="15" customHeight="1" x14ac:dyDescent="0.2"/>
    <row r="62" spans="2:19" ht="15" customHeight="1" x14ac:dyDescent="0.2"/>
    <row r="63" spans="2:19" ht="15" customHeight="1" x14ac:dyDescent="0.2"/>
  </sheetData>
  <mergeCells count="16">
    <mergeCell ref="B3:H3"/>
    <mergeCell ref="B42:H42"/>
    <mergeCell ref="I42:O42"/>
    <mergeCell ref="S45:S49"/>
    <mergeCell ref="B1:E1"/>
    <mergeCell ref="F1:O1"/>
    <mergeCell ref="B2:H2"/>
    <mergeCell ref="I3:O3"/>
    <mergeCell ref="B10:H10"/>
    <mergeCell ref="I10:O10"/>
    <mergeCell ref="B18:H18"/>
    <mergeCell ref="I18:O18"/>
    <mergeCell ref="B26:H26"/>
    <mergeCell ref="I26:O26"/>
    <mergeCell ref="B34:H34"/>
    <mergeCell ref="I34:O34"/>
  </mergeCells>
  <dataValidations disablePrompts="1" count="1">
    <dataValidation allowBlank="1" showInputMessage="1" showErrorMessage="1" errorTitle="Invalid Year" error="Enter a year from 1900 to 9999, or use the scroll bar to find a year." sqref="B1" xr:uid="{6F6AFBA8-D9D1-446E-8F91-6DE8D7C4B505}"/>
  </dataValidations>
  <pageMargins left="0.7" right="0.7" top="0.75" bottom="0.75" header="0.3" footer="0.3"/>
  <pageSetup paperSize="9" orientation="portrait" r:id="rId1"/>
  <drawing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BA9A5-F4E4-4BF4-8260-3E9183FA1D87}">
  <sheetPr>
    <tabColor rgb="FF00B0F0"/>
  </sheetPr>
  <dimension ref="A1:AK63"/>
  <sheetViews>
    <sheetView workbookViewId="0">
      <selection activeCell="R14" sqref="R14:R17"/>
    </sheetView>
  </sheetViews>
  <sheetFormatPr defaultColWidth="9.5" defaultRowHeight="11.25" x14ac:dyDescent="0.2"/>
  <cols>
    <col min="1" max="1" width="1.5" style="16" customWidth="1"/>
    <col min="2" max="15" width="5.83203125" customWidth="1"/>
    <col min="16" max="16" width="1.1640625" customWidth="1"/>
    <col min="17" max="17" width="2.5" customWidth="1"/>
    <col min="18" max="18" width="45.6640625" bestFit="1" customWidth="1"/>
    <col min="19" max="19" width="60" customWidth="1"/>
    <col min="20" max="20" width="49.1640625" customWidth="1"/>
    <col min="21" max="39" width="9.33203125" customWidth="1"/>
  </cols>
  <sheetData>
    <row r="1" spans="1:37" ht="30" customHeight="1" x14ac:dyDescent="0.2">
      <c r="A1" s="59" t="s">
        <v>1</v>
      </c>
      <c r="B1" s="101">
        <v>2023</v>
      </c>
      <c r="C1" s="101"/>
      <c r="D1" s="101"/>
      <c r="E1" s="101"/>
      <c r="F1" s="95" t="s">
        <v>43</v>
      </c>
      <c r="G1" s="96"/>
      <c r="H1" s="96"/>
      <c r="I1" s="96"/>
      <c r="J1" s="96"/>
      <c r="K1" s="96"/>
      <c r="L1" s="96"/>
      <c r="M1" s="96"/>
      <c r="N1" s="96"/>
      <c r="O1" s="96"/>
      <c r="P1" s="60"/>
      <c r="Q1" s="60"/>
      <c r="R1" s="62" t="s">
        <v>65</v>
      </c>
      <c r="S1" s="50"/>
    </row>
    <row r="2" spans="1:37" ht="15" customHeight="1" x14ac:dyDescent="0.2">
      <c r="A2" s="15" t="s">
        <v>2</v>
      </c>
      <c r="B2" s="89"/>
      <c r="C2" s="89"/>
      <c r="D2" s="89"/>
      <c r="E2" s="89"/>
      <c r="F2" s="89"/>
      <c r="G2" s="89"/>
      <c r="H2" s="89"/>
      <c r="P2" s="60"/>
    </row>
    <row r="3" spans="1:37" ht="15" customHeight="1" x14ac:dyDescent="0.3">
      <c r="A3" s="16" t="s">
        <v>3</v>
      </c>
      <c r="B3" s="100" t="s">
        <v>19</v>
      </c>
      <c r="C3" s="90"/>
      <c r="D3" s="90"/>
      <c r="E3" s="90"/>
      <c r="F3" s="90"/>
      <c r="G3" s="90"/>
      <c r="H3" s="91"/>
      <c r="I3" s="102" t="s">
        <v>20</v>
      </c>
      <c r="J3" s="92"/>
      <c r="K3" s="92"/>
      <c r="L3" s="92"/>
      <c r="M3" s="92"/>
      <c r="N3" s="92"/>
      <c r="O3" s="93"/>
      <c r="P3" s="60"/>
      <c r="S3" s="49"/>
    </row>
    <row r="4" spans="1:37" ht="15" customHeight="1" x14ac:dyDescent="0.25">
      <c r="A4" s="15" t="s">
        <v>11</v>
      </c>
      <c r="B4" s="51" t="s">
        <v>0</v>
      </c>
      <c r="C4" s="13" t="s">
        <v>44</v>
      </c>
      <c r="D4" s="13" t="s">
        <v>45</v>
      </c>
      <c r="E4" s="13" t="s">
        <v>46</v>
      </c>
      <c r="F4" s="13" t="s">
        <v>47</v>
      </c>
      <c r="G4" s="13" t="s">
        <v>48</v>
      </c>
      <c r="H4" s="24" t="s">
        <v>49</v>
      </c>
      <c r="I4" s="51" t="s">
        <v>0</v>
      </c>
      <c r="J4" s="13" t="s">
        <v>44</v>
      </c>
      <c r="K4" s="13" t="s">
        <v>45</v>
      </c>
      <c r="L4" s="13" t="s">
        <v>46</v>
      </c>
      <c r="M4" s="13" t="s">
        <v>47</v>
      </c>
      <c r="N4" s="13" t="s">
        <v>48</v>
      </c>
      <c r="O4" s="24" t="s">
        <v>49</v>
      </c>
      <c r="P4" s="60"/>
      <c r="S4" s="48"/>
    </row>
    <row r="5" spans="1:37" ht="15" customHeight="1" x14ac:dyDescent="0.25">
      <c r="A5" s="15"/>
      <c r="B5" s="52">
        <f>IF(DAY(JanSun1)=1,"",IF(AND(YEAR(JanSun1+1)=CalendarYear,MONTH(JanSun1+1)=1),JanSun1+1,""))</f>
        <v>44927</v>
      </c>
      <c r="C5" s="2">
        <v>2</v>
      </c>
      <c r="D5" s="2">
        <f>IF(DAY(JanSun1)=1,"",IF(AND(YEAR(JanSun1+3)=CalendarYear,MONTH(JanSun1+3)=1),JanSun1+3,""))</f>
        <v>44929</v>
      </c>
      <c r="E5" s="2">
        <f>IF(DAY(JanSun1)=1,"",IF(AND(YEAR(JanSun1+4)=CalendarYear,MONTH(JanSun1+4)=1),JanSun1+4,""))</f>
        <v>44930</v>
      </c>
      <c r="F5" s="2">
        <f>IF(DAY(JanSun1)=1,"",IF(AND(YEAR(JanSun1+5)=CalendarYear,MONTH(JanSun1+5)=1),JanSun1+5,""))</f>
        <v>44931</v>
      </c>
      <c r="G5" s="71">
        <f>IF(DAY(JanSun1)=1,"",IF(AND(YEAR(JanSun1+6)=CalendarYear,MONTH(JanSun1+6)=1),JanSun1+6,""))</f>
        <v>44932</v>
      </c>
      <c r="H5" s="72">
        <f>IF(DAY(JanSun1)=1,IF(AND(YEAR(JanSun1)=CalendarYear,MONTH(JanSun1)=1),JanSun1,""),IF(AND(YEAR(JanSun1+7)=CalendarYear,MONTH(JanSun1+7)=1),JanSun1+7,""))</f>
        <v>44933</v>
      </c>
      <c r="I5" s="52" t="str">
        <f>IF(DAY(FebSun1)=1,"",IF(AND(YEAR(FebSun1+1)=CalendarYear,MONTH(FebSun1+1)=2),FebSun1+1,""))</f>
        <v/>
      </c>
      <c r="J5" s="2" t="str">
        <f>IF(DAY(FebSun1)=1,"",IF(AND(YEAR(FebSun1+2)=CalendarYear,MONTH(FebSun1+2)=2),FebSun1+2,""))</f>
        <v/>
      </c>
      <c r="K5" s="2" t="str">
        <f>IF(DAY(FebSun1)=1,"",IF(AND(YEAR(FebSun1+3)=CalendarYear,MONTH(FebSun1+3)=2),FebSun1+3,""))</f>
        <v/>
      </c>
      <c r="L5" s="2">
        <f>IF(DAY(FebSun1)=1,"",IF(AND(YEAR(FebSun1+4)=CalendarYear,MONTH(FebSun1+4)=2),FebSun1+4,""))</f>
        <v>44958</v>
      </c>
      <c r="M5" s="2">
        <f>IF(DAY(FebSun1)=1,"",IF(AND(YEAR(FebSun1+5)=CalendarYear,MONTH(FebSun1+5)=2),FebSun1+5,""))</f>
        <v>44959</v>
      </c>
      <c r="N5" s="2">
        <f>IF(DAY(FebSun1)=1,"",IF(AND(YEAR(FebSun1+6)=CalendarYear,MONTH(FebSun1+6)=2),FebSun1+6,""))</f>
        <v>44960</v>
      </c>
      <c r="O5" s="25">
        <f>IF(DAY(FebSun1)=1,IF(AND(YEAR(FebSun1)=CalendarYear,MONTH(FebSun1)=2),FebSun1,""),IF(AND(YEAR(FebSun1+7)=CalendarYear,MONTH(FebSun1+7)=2),FebSun1+7,""))</f>
        <v>44961</v>
      </c>
      <c r="P5" s="60"/>
      <c r="S5" s="48"/>
    </row>
    <row r="6" spans="1:37" ht="15" customHeight="1" x14ac:dyDescent="0.25">
      <c r="A6" s="15"/>
      <c r="B6" s="52">
        <f>IF(DAY(JanSun1)=1,IF(AND(YEAR(JanSun1+1)=CalendarYear,MONTH(JanSun1+1)=1),JanSun1+1,""),IF(AND(YEAR(JanSun1+8)=CalendarYear,MONTH(JanSun1+8)=1),JanSun1+8,""))</f>
        <v>44934</v>
      </c>
      <c r="C6" s="2">
        <f>IF(DAY(JanSun1)=1,IF(AND(YEAR(JanSun1+2)=CalendarYear,MONTH(JanSun1+2)=1),JanSun1+2,""),IF(AND(YEAR(JanSun1+9)=CalendarYear,MONTH(JanSun1+9)=1),JanSun1+9,""))</f>
        <v>44935</v>
      </c>
      <c r="D6" s="2">
        <f>IF(DAY(JanSun1)=1,IF(AND(YEAR(JanSun1+3)=CalendarYear,MONTH(JanSun1+3)=1),JanSun1+3,""),IF(AND(YEAR(JanSun1+10)=CalendarYear,MONTH(JanSun1+10)=1),JanSun1+10,""))</f>
        <v>44936</v>
      </c>
      <c r="E6" s="2">
        <f>IF(DAY(JanSun1)=1,IF(AND(YEAR(JanSun1+4)=CalendarYear,MONTH(JanSun1+4)=1),JanSun1+4,""),IF(AND(YEAR(JanSun1+11)=CalendarYear,MONTH(JanSun1+11)=1),JanSun1+11,""))</f>
        <v>44937</v>
      </c>
      <c r="F6" s="2">
        <f>IF(DAY(JanSun1)=1,IF(AND(YEAR(JanSun1+5)=CalendarYear,MONTH(JanSun1+5)=1),JanSun1+5,""),IF(AND(YEAR(JanSun1+12)=CalendarYear,MONTH(JanSun1+12)=1),JanSun1+12,""))</f>
        <v>44938</v>
      </c>
      <c r="G6" s="2">
        <f>IF(DAY(JanSun1)=1,IF(AND(YEAR(JanSun1+6)=CalendarYear,MONTH(JanSun1+6)=1),JanSun1+6,""),IF(AND(YEAR(JanSun1+13)=CalendarYear,MONTH(JanSun1+13)=1),JanSun1+13,""))</f>
        <v>44939</v>
      </c>
      <c r="H6" s="25">
        <f>IF(DAY(JanSun1)=1,IF(AND(YEAR(JanSun1+7)=CalendarYear,MONTH(JanSun1+7)=1),JanSun1+7,""),IF(AND(YEAR(JanSun1+14)=CalendarYear,MONTH(JanSun1+14)=1),JanSun1+14,""))</f>
        <v>44940</v>
      </c>
      <c r="I6" s="52">
        <f>IF(DAY(FebSun1)=1,IF(AND(YEAR(FebSun1+1)=CalendarYear,MONTH(FebSun1+1)=2),FebSun1+1,""),IF(AND(YEAR(FebSun1+8)=CalendarYear,MONTH(FebSun1+8)=2),FebSun1+8,""))</f>
        <v>44962</v>
      </c>
      <c r="J6" s="2">
        <f>IF(DAY(FebSun1)=1,IF(AND(YEAR(FebSun1+2)=CalendarYear,MONTH(FebSun1+2)=2),FebSun1+2,""),IF(AND(YEAR(FebSun1+9)=CalendarYear,MONTH(FebSun1+9)=2),FebSun1+9,""))</f>
        <v>44963</v>
      </c>
      <c r="K6" s="2">
        <f>IF(DAY(FebSun1)=1,IF(AND(YEAR(FebSun1+3)=CalendarYear,MONTH(FebSun1+3)=2),FebSun1+3,""),IF(AND(YEAR(FebSun1+10)=CalendarYear,MONTH(FebSun1+10)=2),FebSun1+10,""))</f>
        <v>44964</v>
      </c>
      <c r="L6" s="2">
        <f>IF(DAY(FebSun1)=1,IF(AND(YEAR(FebSun1+4)=CalendarYear,MONTH(FebSun1+4)=2),FebSun1+4,""),IF(AND(YEAR(FebSun1+11)=CalendarYear,MONTH(FebSun1+11)=2),FebSun1+11,""))</f>
        <v>44965</v>
      </c>
      <c r="M6" s="2">
        <f>IF(DAY(FebSun1)=1,IF(AND(YEAR(FebSun1+5)=CalendarYear,MONTH(FebSun1+5)=2),FebSun1+5,""),IF(AND(YEAR(FebSun1+12)=CalendarYear,MONTH(FebSun1+12)=2),FebSun1+12,""))</f>
        <v>44966</v>
      </c>
      <c r="N6" s="2">
        <f>IF(DAY(FebSun1)=1,IF(AND(YEAR(FebSun1+6)=CalendarYear,MONTH(FebSun1+6)=2),FebSun1+6,""),IF(AND(YEAR(FebSun1+13)=CalendarYear,MONTH(FebSun1+13)=2),FebSun1+13,""))</f>
        <v>44967</v>
      </c>
      <c r="O6" s="25">
        <f>IF(DAY(FebSun1)=1,IF(AND(YEAR(FebSun1+7)=CalendarYear,MONTH(FebSun1+7)=2),FebSun1+7,""),IF(AND(YEAR(FebSun1+14)=CalendarYear,MONTH(FebSun1+14)=2),FebSun1+14,""))</f>
        <v>44968</v>
      </c>
      <c r="P6" s="60"/>
      <c r="R6" s="48"/>
      <c r="S6" s="48"/>
    </row>
    <row r="7" spans="1:37" ht="15.75" x14ac:dyDescent="0.25">
      <c r="B7" s="52">
        <f>IF(DAY(JanSun1)=1,IF(AND(YEAR(JanSun1+8)=CalendarYear,MONTH(JanSun1+8)=1),JanSun1+8,""),IF(AND(YEAR(JanSun1+15)=CalendarYear,MONTH(JanSun1+15)=1),JanSun1+15,""))</f>
        <v>44941</v>
      </c>
      <c r="C7" s="2">
        <f>IF(DAY(JanSun1)=1,IF(AND(YEAR(JanSun1+9)=CalendarYear,MONTH(JanSun1+9)=1),JanSun1+9,""),IF(AND(YEAR(JanSun1+16)=CalendarYear,MONTH(JanSun1+16)=1),JanSun1+16,""))</f>
        <v>44942</v>
      </c>
      <c r="D7" s="2">
        <f>IF(DAY(JanSun1)=1,IF(AND(YEAR(JanSun1+10)=CalendarYear,MONTH(JanSun1+10)=1),JanSun1+10,""),IF(AND(YEAR(JanSun1+17)=CalendarYear,MONTH(JanSun1+17)=1),JanSun1+17,""))</f>
        <v>44943</v>
      </c>
      <c r="E7" s="2">
        <f>IF(DAY(JanSun1)=1,IF(AND(YEAR(JanSun1+11)=CalendarYear,MONTH(JanSun1+11)=1),JanSun1+11,""),IF(AND(YEAR(JanSun1+18)=CalendarYear,MONTH(JanSun1+18)=1),JanSun1+18,""))</f>
        <v>44944</v>
      </c>
      <c r="F7" s="2">
        <f>IF(DAY(JanSun1)=1,IF(AND(YEAR(JanSun1+12)=CalendarYear,MONTH(JanSun1+12)=1),JanSun1+12,""),IF(AND(YEAR(JanSun1+19)=CalendarYear,MONTH(JanSun1+19)=1),JanSun1+19,""))</f>
        <v>44945</v>
      </c>
      <c r="G7" s="2">
        <f>IF(DAY(JanSun1)=1,IF(AND(YEAR(JanSun1+13)=CalendarYear,MONTH(JanSun1+13)=1),JanSun1+13,""),IF(AND(YEAR(JanSun1+20)=CalendarYear,MONTH(JanSun1+20)=1),JanSun1+20,""))</f>
        <v>44946</v>
      </c>
      <c r="H7" s="25">
        <f>IF(DAY(JanSun1)=1,IF(AND(YEAR(JanSun1+14)=CalendarYear,MONTH(JanSun1+14)=1),JanSun1+14,""),IF(AND(YEAR(JanSun1+21)=CalendarYear,MONTH(JanSun1+21)=1),JanSun1+21,""))</f>
        <v>44947</v>
      </c>
      <c r="I7" s="52">
        <f>IF(DAY(FebSun1)=1,IF(AND(YEAR(FebSun1+8)=CalendarYear,MONTH(FebSun1+8)=2),FebSun1+8,""),IF(AND(YEAR(FebSun1+15)=CalendarYear,MONTH(FebSun1+15)=2),FebSun1+15,""))</f>
        <v>44969</v>
      </c>
      <c r="J7" s="2">
        <f>IF(DAY(FebSun1)=1,IF(AND(YEAR(FebSun1+9)=CalendarYear,MONTH(FebSun1+9)=2),FebSun1+9,""),IF(AND(YEAR(FebSun1+16)=CalendarYear,MONTH(FebSun1+16)=2),FebSun1+16,""))</f>
        <v>44970</v>
      </c>
      <c r="K7" s="2">
        <f>IF(DAY(FebSun1)=1,IF(AND(YEAR(FebSun1+10)=CalendarYear,MONTH(FebSun1+10)=2),FebSun1+10,""),IF(AND(YEAR(FebSun1+17)=CalendarYear,MONTH(FebSun1+17)=2),FebSun1+17,""))</f>
        <v>44971</v>
      </c>
      <c r="L7" s="2">
        <f>IF(DAY(FebSun1)=1,IF(AND(YEAR(FebSun1+11)=CalendarYear,MONTH(FebSun1+11)=2),FebSun1+11,""),IF(AND(YEAR(FebSun1+18)=CalendarYear,MONTH(FebSun1+18)=2),FebSun1+18,""))</f>
        <v>44972</v>
      </c>
      <c r="M7" s="2">
        <f>IF(DAY(FebSun1)=1,IF(AND(YEAR(FebSun1+12)=CalendarYear,MONTH(FebSun1+12)=2),FebSun1+12,""),IF(AND(YEAR(FebSun1+19)=CalendarYear,MONTH(FebSun1+19)=2),FebSun1+19,""))</f>
        <v>44973</v>
      </c>
      <c r="N7" s="2">
        <f>IF(DAY(FebSun1)=1,IF(AND(YEAR(FebSun1+13)=CalendarYear,MONTH(FebSun1+13)=2),FebSun1+13,""),IF(AND(YEAR(FebSun1+20)=CalendarYear,MONTH(FebSun1+20)=2),FebSun1+20,""))</f>
        <v>44974</v>
      </c>
      <c r="O7" s="25">
        <f>IF(DAY(FebSun1)=1,IF(AND(YEAR(FebSun1+14)=CalendarYear,MONTH(FebSun1+14)=2),FebSun1+14,""),IF(AND(YEAR(FebSun1+21)=CalendarYear,MONTH(FebSun1+21)=2),FebSun1+21,""))</f>
        <v>44975</v>
      </c>
      <c r="P7" s="60"/>
      <c r="S7" s="48"/>
    </row>
    <row r="8" spans="1:37" ht="15.75" x14ac:dyDescent="0.25">
      <c r="B8" s="52">
        <f>IF(DAY(JanSun1)=1,IF(AND(YEAR(JanSun1+15)=CalendarYear,MONTH(JanSun1+15)=1),JanSun1+15,""),IF(AND(YEAR(JanSun1+22)=CalendarYear,MONTH(JanSun1+22)=1),JanSun1+22,""))</f>
        <v>44948</v>
      </c>
      <c r="C8" s="2">
        <f>IF(DAY(JanSun1)=1,IF(AND(YEAR(JanSun1+16)=CalendarYear,MONTH(JanSun1+16)=1),JanSun1+16,""),IF(AND(YEAR(JanSun1+23)=CalendarYear,MONTH(JanSun1+23)=1),JanSun1+23,""))</f>
        <v>44949</v>
      </c>
      <c r="D8" s="2">
        <f>IF(DAY(JanSun1)=1,IF(AND(YEAR(JanSun1+17)=CalendarYear,MONTH(JanSun1+17)=1),JanSun1+17,""),IF(AND(YEAR(JanSun1+24)=CalendarYear,MONTH(JanSun1+24)=1),JanSun1+24,""))</f>
        <v>44950</v>
      </c>
      <c r="E8" s="2">
        <f>IF(DAY(JanSun1)=1,IF(AND(YEAR(JanSun1+18)=CalendarYear,MONTH(JanSun1+18)=1),JanSun1+18,""),IF(AND(YEAR(JanSun1+25)=CalendarYear,MONTH(JanSun1+25)=1),JanSun1+25,""))</f>
        <v>44951</v>
      </c>
      <c r="F8" s="2">
        <f>IF(DAY(JanSun1)=1,IF(AND(YEAR(JanSun1+19)=CalendarYear,MONTH(JanSun1+19)=1),JanSun1+19,""),IF(AND(YEAR(JanSun1+26)=CalendarYear,MONTH(JanSun1+26)=1),JanSun1+26,""))</f>
        <v>44952</v>
      </c>
      <c r="G8" s="2">
        <f>IF(DAY(JanSun1)=1,IF(AND(YEAR(JanSun1+20)=CalendarYear,MONTH(JanSun1+20)=1),JanSun1+20,""),IF(AND(YEAR(JanSun1+27)=CalendarYear,MONTH(JanSun1+27)=1),JanSun1+27,""))</f>
        <v>44953</v>
      </c>
      <c r="H8" s="25">
        <f>IF(DAY(JanSun1)=1,IF(AND(YEAR(JanSun1+21)=CalendarYear,MONTH(JanSun1+21)=1),JanSun1+21,""),IF(AND(YEAR(JanSun1+28)=CalendarYear,MONTH(JanSun1+28)=1),JanSun1+28,""))</f>
        <v>44954</v>
      </c>
      <c r="I8" s="52">
        <f>IF(DAY(FebSun1)=1,IF(AND(YEAR(FebSun1+15)=CalendarYear,MONTH(FebSun1+15)=2),FebSun1+15,""),IF(AND(YEAR(FebSun1+22)=CalendarYear,MONTH(FebSun1+22)=2),FebSun1+22,""))</f>
        <v>44976</v>
      </c>
      <c r="J8" s="2">
        <f>IF(DAY(FebSun1)=1,IF(AND(YEAR(FebSun1+16)=CalendarYear,MONTH(FebSun1+16)=2),FebSun1+16,""),IF(AND(YEAR(FebSun1+23)=CalendarYear,MONTH(FebSun1+23)=2),FebSun1+23,""))</f>
        <v>44977</v>
      </c>
      <c r="K8" s="2">
        <f>IF(DAY(FebSun1)=1,IF(AND(YEAR(FebSun1+17)=CalendarYear,MONTH(FebSun1+17)=2),FebSun1+17,""),IF(AND(YEAR(FebSun1+24)=CalendarYear,MONTH(FebSun1+24)=2),FebSun1+24,""))</f>
        <v>44978</v>
      </c>
      <c r="L8" s="2">
        <f>IF(DAY(FebSun1)=1,IF(AND(YEAR(FebSun1+18)=CalendarYear,MONTH(FebSun1+18)=2),FebSun1+18,""),IF(AND(YEAR(FebSun1+25)=CalendarYear,MONTH(FebSun1+25)=2),FebSun1+25,""))</f>
        <v>44979</v>
      </c>
      <c r="M8" s="2">
        <f>IF(DAY(FebSun1)=1,IF(AND(YEAR(FebSun1+19)=CalendarYear,MONTH(FebSun1+19)=2),FebSun1+19,""),IF(AND(YEAR(FebSun1+26)=CalendarYear,MONTH(FebSun1+26)=2),FebSun1+26,""))</f>
        <v>44980</v>
      </c>
      <c r="N8" s="2">
        <f>IF(DAY(FebSun1)=1,IF(AND(YEAR(FebSun1+20)=CalendarYear,MONTH(FebSun1+20)=2),FebSun1+20,""),IF(AND(YEAR(FebSun1+27)=CalendarYear,MONTH(FebSun1+27)=2),FebSun1+27,""))</f>
        <v>44981</v>
      </c>
      <c r="O8" s="25">
        <f>IF(DAY(FebSun1)=1,IF(AND(YEAR(FebSun1+21)=CalendarYear,MONTH(FebSun1+21)=2),FebSun1+21,""),IF(AND(YEAR(FebSun1+28)=CalendarYear,MONTH(FebSun1+28)=2),FebSun1+28,""))</f>
        <v>44982</v>
      </c>
      <c r="P8" s="60"/>
      <c r="S8" s="48"/>
    </row>
    <row r="9" spans="1:37" ht="15" customHeight="1" x14ac:dyDescent="0.3">
      <c r="B9" s="52">
        <f>IF(DAY(JanSun1)=1,IF(AND(YEAR(JanSun1+22)=CalendarYear,MONTH(JanSun1+22)=1),JanSun1+22,""),IF(AND(YEAR(JanSun1+29)=CalendarYear,MONTH(JanSun1+29)=1),JanSun1+29,""))</f>
        <v>44955</v>
      </c>
      <c r="C9" s="2">
        <f>IF(DAY(JanSun1)=1,IF(AND(YEAR(JanSun1+23)=CalendarYear,MONTH(JanSun1+23)=1),JanSun1+23,""),IF(AND(YEAR(JanSun1+30)=CalendarYear,MONTH(JanSun1+30)=1),JanSun1+30,""))</f>
        <v>44956</v>
      </c>
      <c r="D9" s="2">
        <f>IF(DAY(JanSun1)=1,IF(AND(YEAR(JanSun1+24)=CalendarYear,MONTH(JanSun1+24)=1),JanSun1+24,""),IF(AND(YEAR(JanSun1+31)=CalendarYear,MONTH(JanSun1+31)=1),JanSun1+31,""))</f>
        <v>44957</v>
      </c>
      <c r="E9" s="2" t="str">
        <f>IF(DAY(JanSun1)=1,IF(AND(YEAR(JanSun1+25)=CalendarYear,MONTH(JanSun1+25)=1),JanSun1+25,""),IF(AND(YEAR(JanSun1+32)=CalendarYear,MONTH(JanSun1+32)=1),JanSun1+32,""))</f>
        <v/>
      </c>
      <c r="F9" s="2" t="str">
        <f>IF(DAY(JanSun1)=1,IF(AND(YEAR(JanSun1+26)=CalendarYear,MONTH(JanSun1+26)=1),JanSun1+26,""),IF(AND(YEAR(JanSun1+33)=CalendarYear,MONTH(JanSun1+33)=1),JanSun1+33,""))</f>
        <v/>
      </c>
      <c r="G9" s="2" t="str">
        <f>IF(DAY(JanSun1)=1,IF(AND(YEAR(JanSun1+27)=CalendarYear,MONTH(JanSun1+27)=1),JanSun1+27,""),IF(AND(YEAR(JanSun1+34)=CalendarYear,MONTH(JanSun1+34)=1),JanSun1+34,""))</f>
        <v/>
      </c>
      <c r="H9" s="25" t="str">
        <f>IF(DAY(JanSun1)=1,IF(AND(YEAR(JanSun1+28)=CalendarYear,MONTH(JanSun1+28)=1),JanSun1+28,""),IF(AND(YEAR(JanSun1+35)=CalendarYear,MONTH(JanSun1+35)=1),JanSun1+35,""))</f>
        <v/>
      </c>
      <c r="I9" s="52">
        <f>IF(DAY(FebSun1)=1,IF(AND(YEAR(FebSun1+22)=CalendarYear,MONTH(FebSun1+22)=2),FebSun1+22,""),IF(AND(YEAR(FebSun1+29)=CalendarYear,MONTH(FebSun1+29)=2),FebSun1+29,""))</f>
        <v>44983</v>
      </c>
      <c r="J9" s="2">
        <f>IF(DAY(FebSun1)=1,IF(AND(YEAR(FebSun1+23)=CalendarYear,MONTH(FebSun1+23)=2),FebSun1+23,""),IF(AND(YEAR(FebSun1+30)=CalendarYear,MONTH(FebSun1+30)=2),FebSun1+30,""))</f>
        <v>44984</v>
      </c>
      <c r="K9" s="2">
        <f>IF(DAY(FebSun1)=1,IF(AND(YEAR(FebSun1+24)=CalendarYear,MONTH(FebSun1+24)=2),FebSun1+24,""),IF(AND(YEAR(FebSun1+31)=CalendarYear,MONTH(FebSun1+31)=2),FebSun1+31,""))</f>
        <v>44985</v>
      </c>
      <c r="L9" s="2" t="str">
        <f>IF(DAY(FebSun1)=1,IF(AND(YEAR(FebSun1+25)=CalendarYear,MONTH(FebSun1+25)=2),FebSun1+25,""),IF(AND(YEAR(FebSun1+32)=CalendarYear,MONTH(FebSun1+32)=2),FebSun1+32,""))</f>
        <v/>
      </c>
      <c r="M9" s="2" t="str">
        <f>IF(DAY(FebSun1)=1,IF(AND(YEAR(FebSun1+26)=CalendarYear,MONTH(FebSun1+26)=2),FebSun1+26,""),IF(AND(YEAR(FebSun1+33)=CalendarYear,MONTH(FebSun1+33)=2),FebSun1+33,""))</f>
        <v/>
      </c>
      <c r="N9" s="2" t="str">
        <f>IF(DAY(FebSun1)=1,IF(AND(YEAR(FebSun1+27)=CalendarYear,MONTH(FebSun1+27)=2),FebSun1+27,""),IF(AND(YEAR(FebSun1+34)=CalendarYear,MONTH(FebSun1+34)=2),FebSun1+34,""))</f>
        <v/>
      </c>
      <c r="O9" s="25" t="str">
        <f>IF(DAY(FebSun1)=1,IF(AND(YEAR(FebSun1+28)=CalendarYear,MONTH(FebSun1+28)=2),FebSun1+28,""),IF(AND(YEAR(FebSun1+35)=CalendarYear,MONTH(FebSun1+35)=2),FebSun1+35,""))</f>
        <v/>
      </c>
      <c r="P9" s="60"/>
      <c r="R9" s="58" t="s">
        <v>31</v>
      </c>
      <c r="S9" s="48"/>
    </row>
    <row r="10" spans="1:37" ht="15" customHeight="1" x14ac:dyDescent="0.3">
      <c r="A10" s="15" t="s">
        <v>4</v>
      </c>
      <c r="B10" s="53"/>
      <c r="C10" s="27"/>
      <c r="D10" s="27"/>
      <c r="E10" s="27"/>
      <c r="F10" s="27"/>
      <c r="G10" s="27"/>
      <c r="H10" s="28"/>
      <c r="I10" s="53"/>
      <c r="J10" s="27"/>
      <c r="K10" s="27"/>
      <c r="L10" s="27"/>
      <c r="M10" s="27"/>
      <c r="N10" s="27"/>
      <c r="O10" s="28"/>
      <c r="P10" s="61"/>
      <c r="Q10" s="1"/>
      <c r="R10" s="55" t="s">
        <v>66</v>
      </c>
      <c r="T10" s="1"/>
      <c r="U10" s="1"/>
      <c r="W10" s="1"/>
      <c r="X10" s="1"/>
      <c r="Y10" s="1"/>
      <c r="Z10" s="1"/>
      <c r="AA10" s="1"/>
      <c r="AB10" s="1"/>
      <c r="AC10" s="1"/>
      <c r="AE10" s="1"/>
      <c r="AF10" s="1"/>
      <c r="AG10" s="1"/>
      <c r="AH10" s="1"/>
      <c r="AI10" s="1"/>
      <c r="AJ10" s="1"/>
      <c r="AK10" s="1"/>
    </row>
    <row r="11" spans="1:37" ht="15" customHeight="1" x14ac:dyDescent="0.25">
      <c r="A11" s="15" t="s">
        <v>12</v>
      </c>
      <c r="B11" s="103" t="s">
        <v>21</v>
      </c>
      <c r="C11" s="104"/>
      <c r="D11" s="104"/>
      <c r="E11" s="104"/>
      <c r="F11" s="104"/>
      <c r="G11" s="104"/>
      <c r="H11" s="105"/>
      <c r="I11" s="103" t="s">
        <v>22</v>
      </c>
      <c r="J11" s="104"/>
      <c r="K11" s="104"/>
      <c r="L11" s="104"/>
      <c r="M11" s="104"/>
      <c r="N11" s="104"/>
      <c r="O11" s="105"/>
      <c r="P11" s="60"/>
      <c r="R11" s="77" t="s">
        <v>63</v>
      </c>
    </row>
    <row r="12" spans="1:37" ht="15" customHeight="1" x14ac:dyDescent="0.25">
      <c r="B12" s="51" t="s">
        <v>0</v>
      </c>
      <c r="C12" s="13" t="s">
        <v>44</v>
      </c>
      <c r="D12" s="13" t="s">
        <v>45</v>
      </c>
      <c r="E12" s="13" t="s">
        <v>46</v>
      </c>
      <c r="F12" s="13" t="s">
        <v>47</v>
      </c>
      <c r="G12" s="13" t="s">
        <v>48</v>
      </c>
      <c r="H12" s="24" t="s">
        <v>49</v>
      </c>
      <c r="I12" s="18" t="s">
        <v>0</v>
      </c>
      <c r="J12" s="13" t="s">
        <v>44</v>
      </c>
      <c r="K12" s="13" t="s">
        <v>45</v>
      </c>
      <c r="L12" s="13" t="s">
        <v>46</v>
      </c>
      <c r="M12" s="13" t="s">
        <v>47</v>
      </c>
      <c r="N12" s="13" t="s">
        <v>48</v>
      </c>
      <c r="O12" s="24" t="s">
        <v>49</v>
      </c>
      <c r="P12" s="60"/>
      <c r="R12" s="76" t="s">
        <v>61</v>
      </c>
    </row>
    <row r="13" spans="1:37" ht="15" customHeight="1" x14ac:dyDescent="0.25">
      <c r="A13" s="15"/>
      <c r="B13" s="52" t="str">
        <f>IF(DAY(MarSun1)=1,"",IF(AND(YEAR(MarSun1+1)=CalendarYear,MONTH(MarSun1+1)=3),MarSun1+1,""))</f>
        <v/>
      </c>
      <c r="C13" s="2" t="str">
        <f>IF(DAY(MarSun1)=1,"",IF(AND(YEAR(MarSun1+2)=CalendarYear,MONTH(MarSun1+2)=3),MarSun1+2,""))</f>
        <v/>
      </c>
      <c r="D13" s="2" t="str">
        <f>IF(DAY(MarSun1)=1,"",IF(AND(YEAR(MarSun1+3)=CalendarYear,MONTH(MarSun1+3)=3),MarSun1+3,""))</f>
        <v/>
      </c>
      <c r="E13" s="2">
        <f>IF(DAY(MarSun1)=1,"",IF(AND(YEAR(MarSun1+4)=CalendarYear,MONTH(MarSun1+4)=3),MarSun1+4,""))</f>
        <v>44986</v>
      </c>
      <c r="F13" s="2">
        <f>IF(DAY(MarSun1)=1,"",IF(AND(YEAR(MarSun1+5)=CalendarYear,MONTH(MarSun1+5)=3),MarSun1+5,""))</f>
        <v>44987</v>
      </c>
      <c r="G13" s="2">
        <f>IF(DAY(MarSun1)=1,"",IF(AND(YEAR(MarSun1+6)=CalendarYear,MONTH(MarSun1+6)=3),MarSun1+6,""))</f>
        <v>44988</v>
      </c>
      <c r="H13" s="25">
        <f>IF(DAY(MarSun1)=1,IF(AND(YEAR(MarSun1)=CalendarYear,MONTH(MarSun1)=3),MarSun1,""),IF(AND(YEAR(MarSun1+7)=CalendarYear,MONTH(MarSun1+7)=3),MarSun1+7,""))</f>
        <v>44989</v>
      </c>
      <c r="I13" s="17" t="str">
        <f>IF(DAY(AprSun1)=1,"",IF(AND(YEAR(AprSun1+1)=CalendarYear,MONTH(AprSun1+1)=4),AprSun1+1,""))</f>
        <v/>
      </c>
      <c r="J13" s="2" t="str">
        <f>IF(DAY(AprSun1)=1,"",IF(AND(YEAR(AprSun1+2)=CalendarYear,MONTH(AprSun1+2)=4),AprSun1+2,""))</f>
        <v/>
      </c>
      <c r="K13" s="2" t="str">
        <f>IF(DAY(AprSun1)=1,"",IF(AND(YEAR(AprSun1+3)=CalendarYear,MONTH(AprSun1+3)=4),AprSun1+3,""))</f>
        <v/>
      </c>
      <c r="L13" s="2" t="str">
        <f>IF(DAY(AprSun1)=1,"",IF(AND(YEAR(AprSun1+4)=CalendarYear,MONTH(AprSun1+4)=4),AprSun1+4,""))</f>
        <v/>
      </c>
      <c r="M13" s="17" t="str">
        <f>IF(DAY(AprSun1)=1,"",IF(AND(YEAR(AprSun1+5)=CalendarYear,MONTH(AprSun1+5)=4),AprSun1+5,""))</f>
        <v/>
      </c>
      <c r="N13" s="71" t="str">
        <f>IF(DAY(AprSun1)=1,"",IF(AND(YEAR(AprSun1+6)=CalendarYear,MONTH(AprSun1+6)=4),AprSun1+6,""))</f>
        <v/>
      </c>
      <c r="O13" s="25">
        <f>IF(DAY(AprSun1)=1,IF(AND(YEAR(AprSun1)=CalendarYear,MONTH(AprSun1)=4),AprSun1,""),IF(AND(YEAR(AprSun1+7)=CalendarYear,MONTH(AprSun1+7)=4),AprSun1+7,""))</f>
        <v>45017</v>
      </c>
      <c r="P13" s="60"/>
      <c r="R13" s="75" t="s">
        <v>62</v>
      </c>
    </row>
    <row r="14" spans="1:37" ht="15" customHeight="1" x14ac:dyDescent="0.3">
      <c r="B14" s="52">
        <f>IF(DAY(MarSun1)=1,IF(AND(YEAR(MarSun1+1)=CalendarYear,MONTH(MarSun1+1)=3),MarSun1+1,""),IF(AND(YEAR(MarSun1+8)=CalendarYear,MONTH(MarSun1+8)=3),MarSun1+8,""))</f>
        <v>44990</v>
      </c>
      <c r="C14" s="2">
        <f>IF(DAY(MarSun1)=1,IF(AND(YEAR(MarSun1+2)=CalendarYear,MONTH(MarSun1+2)=3),MarSun1+2,""),IF(AND(YEAR(MarSun1+9)=CalendarYear,MONTH(MarSun1+9)=3),MarSun1+9,""))</f>
        <v>44991</v>
      </c>
      <c r="D14" s="2">
        <f>IF(DAY(MarSun1)=1,IF(AND(YEAR(MarSun1+3)=CalendarYear,MONTH(MarSun1+3)=3),MarSun1+3,""),IF(AND(YEAR(MarSun1+10)=CalendarYear,MONTH(MarSun1+10)=3),MarSun1+10,""))</f>
        <v>44992</v>
      </c>
      <c r="E14" s="2">
        <f>IF(DAY(MarSun1)=1,IF(AND(YEAR(MarSun1+4)=CalendarYear,MONTH(MarSun1+4)=3),MarSun1+4,""),IF(AND(YEAR(MarSun1+11)=CalendarYear,MONTH(MarSun1+11)=3),MarSun1+11,""))</f>
        <v>44993</v>
      </c>
      <c r="F14" s="2">
        <f>IF(DAY(MarSun1)=1,IF(AND(YEAR(MarSun1+5)=CalendarYear,MONTH(MarSun1+5)=3),MarSun1+5,""),IF(AND(YEAR(MarSun1+12)=CalendarYear,MONTH(MarSun1+12)=3),MarSun1+12,""))</f>
        <v>44994</v>
      </c>
      <c r="G14" s="2">
        <f>IF(DAY(MarSun1)=1,IF(AND(YEAR(MarSun1+6)=CalendarYear,MONTH(MarSun1+6)=3),MarSun1+6,""),IF(AND(YEAR(MarSun1+13)=CalendarYear,MONTH(MarSun1+13)=3),MarSun1+13,""))</f>
        <v>44995</v>
      </c>
      <c r="H14" s="25">
        <f>IF(DAY(MarSun1)=1,IF(AND(YEAR(MarSun1+7)=CalendarYear,MONTH(MarSun1+7)=3),MarSun1+7,""),IF(AND(YEAR(MarSun1+14)=CalendarYear,MONTH(MarSun1+14)=3),MarSun1+14,""))</f>
        <v>44996</v>
      </c>
      <c r="I14" s="17">
        <f>IF(DAY(AprSun1)=1,IF(AND(YEAR(AprSun1+1)=CalendarYear,MONTH(AprSun1+1)=4),AprSun1+1,""),IF(AND(YEAR(AprSun1+8)=CalendarYear,MONTH(AprSun1+8)=4),AprSun1+8,""))</f>
        <v>45018</v>
      </c>
      <c r="J14" s="71">
        <f>IF(DAY(AprSun1)=1,IF(AND(YEAR(AprSun1+2)=CalendarYear,MONTH(AprSun1+2)=4),AprSun1+2,""),IF(AND(YEAR(AprSun1+9)=CalendarYear,MONTH(AprSun1+9)=4),AprSun1+9,""))</f>
        <v>45019</v>
      </c>
      <c r="K14" s="2">
        <f>IF(DAY(AprSun1)=1,IF(AND(YEAR(AprSun1+3)=CalendarYear,MONTH(AprSun1+3)=4),AprSun1+3,""),IF(AND(YEAR(AprSun1+10)=CalendarYear,MONTH(AprSun1+10)=4),AprSun1+10,""))</f>
        <v>45020</v>
      </c>
      <c r="L14" s="2">
        <f>IF(DAY(AprSun1)=1,IF(AND(YEAR(AprSun1+4)=CalendarYear,MONTH(AprSun1+4)=4),AprSun1+4,""),IF(AND(YEAR(AprSun1+11)=CalendarYear,MONTH(AprSun1+11)=4),AprSun1+11,""))</f>
        <v>45021</v>
      </c>
      <c r="M14" s="2">
        <f>IF(DAY(AprSun1)=1,IF(AND(YEAR(AprSun1+5)=CalendarYear,MONTH(AprSun1+5)=4),AprSun1+5,""),IF(AND(YEAR(AprSun1+12)=CalendarYear,MONTH(AprSun1+12)=4),AprSun1+12,""))</f>
        <v>45022</v>
      </c>
      <c r="N14" s="17">
        <f>IF(DAY(AprSun1)=1,IF(AND(YEAR(AprSun1+6)=CalendarYear,MONTH(AprSun1+6)=4),AprSun1+6,""),IF(AND(YEAR(AprSun1+13)=CalendarYear,MONTH(AprSun1+13)=4),AprSun1+13,""))</f>
        <v>45023</v>
      </c>
      <c r="O14" s="25">
        <f>IF(DAY(AprSun1)=1,IF(AND(YEAR(AprSun1+7)=CalendarYear,MONTH(AprSun1+7)=4),AprSun1+7,""),IF(AND(YEAR(AprSun1+14)=CalendarYear,MONTH(AprSun1+14)=4),AprSun1+14,""))</f>
        <v>45024</v>
      </c>
      <c r="P14" s="60"/>
      <c r="R14" s="73"/>
      <c r="S14" s="9"/>
    </row>
    <row r="15" spans="1:37" ht="15" customHeight="1" x14ac:dyDescent="0.3">
      <c r="B15" s="52">
        <f>IF(DAY(MarSun1)=1,IF(AND(YEAR(MarSun1+8)=CalendarYear,MONTH(MarSun1+8)=3),MarSun1+8,""),IF(AND(YEAR(MarSun1+15)=CalendarYear,MONTH(MarSun1+15)=3),MarSun1+15,""))</f>
        <v>44997</v>
      </c>
      <c r="C15" s="2">
        <f>IF(DAY(MarSun1)=1,IF(AND(YEAR(MarSun1+9)=CalendarYear,MONTH(MarSun1+9)=3),MarSun1+9,""),IF(AND(YEAR(MarSun1+16)=CalendarYear,MONTH(MarSun1+16)=3),MarSun1+16,""))</f>
        <v>44998</v>
      </c>
      <c r="D15" s="2">
        <f>IF(DAY(MarSun1)=1,IF(AND(YEAR(MarSun1+10)=CalendarYear,MONTH(MarSun1+10)=3),MarSun1+10,""),IF(AND(YEAR(MarSun1+17)=CalendarYear,MONTH(MarSun1+17)=3),MarSun1+17,""))</f>
        <v>44999</v>
      </c>
      <c r="E15" s="2">
        <f>IF(DAY(MarSun1)=1,IF(AND(YEAR(MarSun1+11)=CalendarYear,MONTH(MarSun1+11)=3),MarSun1+11,""),IF(AND(YEAR(MarSun1+18)=CalendarYear,MONTH(MarSun1+18)=3),MarSun1+18,""))</f>
        <v>45000</v>
      </c>
      <c r="F15" s="2">
        <f>IF(DAY(MarSun1)=1,IF(AND(YEAR(MarSun1+12)=CalendarYear,MONTH(MarSun1+12)=3),MarSun1+12,""),IF(AND(YEAR(MarSun1+19)=CalendarYear,MONTH(MarSun1+19)=3),MarSun1+19,""))</f>
        <v>45001</v>
      </c>
      <c r="G15" s="2">
        <f>IF(DAY(MarSun1)=1,IF(AND(YEAR(MarSun1+13)=CalendarYear,MONTH(MarSun1+13)=3),MarSun1+13,""),IF(AND(YEAR(MarSun1+20)=CalendarYear,MONTH(MarSun1+20)=3),MarSun1+20,""))</f>
        <v>45002</v>
      </c>
      <c r="H15" s="25">
        <f>IF(DAY(MarSun1)=1,IF(AND(YEAR(MarSun1+14)=CalendarYear,MONTH(MarSun1+14)=3),MarSun1+14,""),IF(AND(YEAR(MarSun1+21)=CalendarYear,MONTH(MarSun1+21)=3),MarSun1+21,""))</f>
        <v>45003</v>
      </c>
      <c r="I15" s="17">
        <f>IF(DAY(AprSun1)=1,IF(AND(YEAR(AprSun1+8)=CalendarYear,MONTH(AprSun1+8)=4),AprSun1+8,""),IF(AND(YEAR(AprSun1+15)=CalendarYear,MONTH(AprSun1+15)=4),AprSun1+15,""))</f>
        <v>45025</v>
      </c>
      <c r="J15" s="17">
        <f>IF(DAY(AprSun1)=1,IF(AND(YEAR(AprSun1+9)=CalendarYear,MONTH(AprSun1+9)=4),AprSun1+9,""),IF(AND(YEAR(AprSun1+16)=CalendarYear,MONTH(AprSun1+16)=4),AprSun1+16,""))</f>
        <v>45026</v>
      </c>
      <c r="K15" s="2">
        <f>IF(DAY(AprSun1)=1,IF(AND(YEAR(AprSun1+10)=CalendarYear,MONTH(AprSun1+10)=4),AprSun1+10,""),IF(AND(YEAR(AprSun1+17)=CalendarYear,MONTH(AprSun1+17)=4),AprSun1+17,""))</f>
        <v>45027</v>
      </c>
      <c r="L15" s="2">
        <f>IF(DAY(AprSun1)=1,IF(AND(YEAR(AprSun1+11)=CalendarYear,MONTH(AprSun1+11)=4),AprSun1+11,""),IF(AND(YEAR(AprSun1+18)=CalendarYear,MONTH(AprSun1+18)=4),AprSun1+18,""))</f>
        <v>45028</v>
      </c>
      <c r="M15" s="2">
        <f>IF(DAY(AprSun1)=1,IF(AND(YEAR(AprSun1+12)=CalendarYear,MONTH(AprSun1+12)=4),AprSun1+12,""),IF(AND(YEAR(AprSun1+19)=CalendarYear,MONTH(AprSun1+19)=4),AprSun1+19,""))</f>
        <v>45029</v>
      </c>
      <c r="N15" s="71">
        <f>IF(DAY(AprSun1)=1,IF(AND(YEAR(AprSun1+13)=CalendarYear,MONTH(AprSun1+13)=4),AprSun1+13,""),IF(AND(YEAR(AprSun1+20)=CalendarYear,MONTH(AprSun1+20)=4),AprSun1+20,""))</f>
        <v>45030</v>
      </c>
      <c r="O15" s="25">
        <f>IF(DAY(AprSun1)=1,IF(AND(YEAR(AprSun1+14)=CalendarYear,MONTH(AprSun1+14)=4),AprSun1+14,""),IF(AND(YEAR(AprSun1+21)=CalendarYear,MONTH(AprSun1+21)=4),AprSun1+21,""))</f>
        <v>45031</v>
      </c>
      <c r="P15" s="60"/>
      <c r="R15" s="73"/>
      <c r="S15" s="7"/>
    </row>
    <row r="16" spans="1:37" ht="15" customHeight="1" x14ac:dyDescent="0.3">
      <c r="B16" s="52">
        <f>IF(DAY(MarSun1)=1,IF(AND(YEAR(MarSun1+15)=CalendarYear,MONTH(MarSun1+15)=3),MarSun1+15,""),IF(AND(YEAR(MarSun1+22)=CalendarYear,MONTH(MarSun1+22)=3),MarSun1+22,""))</f>
        <v>45004</v>
      </c>
      <c r="C16" s="2">
        <f>IF(DAY(MarSun1)=1,IF(AND(YEAR(MarSun1+16)=CalendarYear,MONTH(MarSun1+16)=3),MarSun1+16,""),IF(AND(YEAR(MarSun1+23)=CalendarYear,MONTH(MarSun1+23)=3),MarSun1+23,""))</f>
        <v>45005</v>
      </c>
      <c r="D16" s="2">
        <f>IF(DAY(MarSun1)=1,IF(AND(YEAR(MarSun1+17)=CalendarYear,MONTH(MarSun1+17)=3),MarSun1+17,""),IF(AND(YEAR(MarSun1+24)=CalendarYear,MONTH(MarSun1+24)=3),MarSun1+24,""))</f>
        <v>45006</v>
      </c>
      <c r="E16" s="2">
        <f>IF(DAY(MarSun1)=1,IF(AND(YEAR(MarSun1+18)=CalendarYear,MONTH(MarSun1+18)=3),MarSun1+18,""),IF(AND(YEAR(MarSun1+25)=CalendarYear,MONTH(MarSun1+25)=3),MarSun1+25,""))</f>
        <v>45007</v>
      </c>
      <c r="F16" s="2">
        <f>IF(DAY(MarSun1)=1,IF(AND(YEAR(MarSun1+19)=CalendarYear,MONTH(MarSun1+19)=3),MarSun1+19,""),IF(AND(YEAR(MarSun1+26)=CalendarYear,MONTH(MarSun1+26)=3),MarSun1+26,""))</f>
        <v>45008</v>
      </c>
      <c r="G16" s="2">
        <f>IF(DAY(MarSun1)=1,IF(AND(YEAR(MarSun1+20)=CalendarYear,MONTH(MarSun1+20)=3),MarSun1+20,""),IF(AND(YEAR(MarSun1+27)=CalendarYear,MONTH(MarSun1+27)=3),MarSun1+27,""))</f>
        <v>45009</v>
      </c>
      <c r="H16" s="25">
        <f>IF(DAY(MarSun1)=1,IF(AND(YEAR(MarSun1+21)=CalendarYear,MONTH(MarSun1+21)=3),MarSun1+21,""),IF(AND(YEAR(MarSun1+28)=CalendarYear,MONTH(MarSun1+28)=3),MarSun1+28,""))</f>
        <v>45010</v>
      </c>
      <c r="I16" s="17">
        <f>IF(DAY(AprSun1)=1,IF(AND(YEAR(AprSun1+15)=CalendarYear,MONTH(AprSun1+15)=4),AprSun1+15,""),IF(AND(YEAR(AprSun1+22)=CalendarYear,MONTH(AprSun1+22)=4),AprSun1+22,""))</f>
        <v>45032</v>
      </c>
      <c r="J16" s="2">
        <f>IF(DAY(AprSun1)=1,IF(AND(YEAR(AprSun1+16)=CalendarYear,MONTH(AprSun1+16)=4),AprSun1+16,""),IF(AND(YEAR(AprSun1+23)=CalendarYear,MONTH(AprSun1+23)=4),AprSun1+23,""))</f>
        <v>45033</v>
      </c>
      <c r="K16" s="2">
        <f>IF(DAY(AprSun1)=1,IF(AND(YEAR(AprSun1+17)=CalendarYear,MONTH(AprSun1+17)=4),AprSun1+17,""),IF(AND(YEAR(AprSun1+24)=CalendarYear,MONTH(AprSun1+24)=4),AprSun1+24,""))</f>
        <v>45034</v>
      </c>
      <c r="L16" s="2">
        <f>IF(DAY(AprSun1)=1,IF(AND(YEAR(AprSun1+18)=CalendarYear,MONTH(AprSun1+18)=4),AprSun1+18,""),IF(AND(YEAR(AprSun1+25)=CalendarYear,MONTH(AprSun1+25)=4),AprSun1+25,""))</f>
        <v>45035</v>
      </c>
      <c r="M16" s="17">
        <f>IF(DAY(AprSun1)=1,IF(AND(YEAR(AprSun1+19)=CalendarYear,MONTH(AprSun1+19)=4),AprSun1+19,""),IF(AND(YEAR(AprSun1+26)=CalendarYear,MONTH(AprSun1+26)=4),AprSun1+26,""))</f>
        <v>45036</v>
      </c>
      <c r="N16" s="2">
        <f>IF(DAY(AprSun1)=1,IF(AND(YEAR(AprSun1+20)=CalendarYear,MONTH(AprSun1+20)=4),AprSun1+20,""),IF(AND(YEAR(AprSun1+27)=CalendarYear,MONTH(AprSun1+27)=4),AprSun1+27,""))</f>
        <v>45037</v>
      </c>
      <c r="O16" s="25">
        <f>IF(DAY(AprSun1)=1,IF(AND(YEAR(AprSun1+21)=CalendarYear,MONTH(AprSun1+21)=4),AprSun1+21,""),IF(AND(YEAR(AprSun1+28)=CalendarYear,MONTH(AprSun1+28)=4),AprSun1+28,""))</f>
        <v>45038</v>
      </c>
      <c r="P16" s="60"/>
      <c r="R16" s="73"/>
      <c r="S16" s="8"/>
    </row>
    <row r="17" spans="1:37" ht="15" customHeight="1" x14ac:dyDescent="0.3">
      <c r="B17" s="52">
        <f>IF(DAY(MarSun1)=1,IF(AND(YEAR(MarSun1+22)=CalendarYear,MONTH(MarSun1+22)=3),MarSun1+22,""),IF(AND(YEAR(MarSun1+29)=CalendarYear,MONTH(MarSun1+29)=3),MarSun1+29,""))</f>
        <v>45011</v>
      </c>
      <c r="C17" s="2">
        <f>IF(DAY(MarSun1)=1,IF(AND(YEAR(MarSun1+23)=CalendarYear,MONTH(MarSun1+23)=3),MarSun1+23,""),IF(AND(YEAR(MarSun1+30)=CalendarYear,MONTH(MarSun1+30)=3),MarSun1+30,""))</f>
        <v>45012</v>
      </c>
      <c r="D17" s="2">
        <f>IF(DAY(MarSun1)=1,IF(AND(YEAR(MarSun1+24)=CalendarYear,MONTH(MarSun1+24)=3),MarSun1+24,""),IF(AND(YEAR(MarSun1+31)=CalendarYear,MONTH(MarSun1+31)=3),MarSun1+31,""))</f>
        <v>45013</v>
      </c>
      <c r="E17" s="2">
        <f>IF(DAY(MarSun1)=1,IF(AND(YEAR(MarSun1+25)=CalendarYear,MONTH(MarSun1+25)=3),MarSun1+25,""),IF(AND(YEAR(MarSun1+32)=CalendarYear,MONTH(MarSun1+32)=3),MarSun1+32,""))</f>
        <v>45014</v>
      </c>
      <c r="F17" s="2">
        <f>IF(DAY(MarSun1)=1,IF(AND(YEAR(MarSun1+26)=CalendarYear,MONTH(MarSun1+26)=3),MarSun1+26,""),IF(AND(YEAR(MarSun1+33)=CalendarYear,MONTH(MarSun1+33)=3),MarSun1+33,""))</f>
        <v>45015</v>
      </c>
      <c r="G17" s="2">
        <f>IF(DAY(MarSun1)=1,IF(AND(YEAR(MarSun1+27)=CalendarYear,MONTH(MarSun1+27)=3),MarSun1+27,""),IF(AND(YEAR(MarSun1+34)=CalendarYear,MONTH(MarSun1+34)=3),MarSun1+34,""))</f>
        <v>45016</v>
      </c>
      <c r="H17" s="25" t="str">
        <f>IF(DAY(MarSun1)=1,IF(AND(YEAR(MarSun1+28)=CalendarYear,MONTH(MarSun1+28)=3),MarSun1+28,""),IF(AND(YEAR(MarSun1+35)=CalendarYear,MONTH(MarSun1+35)=3),MarSun1+35,""))</f>
        <v/>
      </c>
      <c r="I17" s="17">
        <f>IF(DAY(AprSun1)=1,IF(AND(YEAR(AprSun1+22)=CalendarYear,MONTH(AprSun1+22)=4),AprSun1+22,""),IF(AND(YEAR(AprSun1+29)=CalendarYear,MONTH(AprSun1+29)=4),AprSun1+29,""))</f>
        <v>45039</v>
      </c>
      <c r="J17" s="2">
        <f>IF(DAY(AprSun1)=1,IF(AND(YEAR(AprSun1+23)=CalendarYear,MONTH(AprSun1+23)=4),AprSun1+23,""),IF(AND(YEAR(AprSun1+30)=CalendarYear,MONTH(AprSun1+30)=4),AprSun1+30,""))</f>
        <v>45040</v>
      </c>
      <c r="K17" s="2">
        <f>IF(DAY(AprSun1)=1,IF(AND(YEAR(AprSun1+24)=CalendarYear,MONTH(AprSun1+24)=4),AprSun1+24,""),IF(AND(YEAR(AprSun1+31)=CalendarYear,MONTH(AprSun1+31)=4),AprSun1+31,""))</f>
        <v>45041</v>
      </c>
      <c r="L17" s="2">
        <f>IF(DAY(AprSun1)=1,IF(AND(YEAR(AprSun1+25)=CalendarYear,MONTH(AprSun1+25)=4),AprSun1+25,""),IF(AND(YEAR(AprSun1+32)=CalendarYear,MONTH(AprSun1+32)=4),AprSun1+32,""))</f>
        <v>45042</v>
      </c>
      <c r="M17" s="2">
        <f>IF(DAY(AprSun1)=1,IF(AND(YEAR(AprSun1+26)=CalendarYear,MONTH(AprSun1+26)=4),AprSun1+26,""),IF(AND(YEAR(AprSun1+33)=CalendarYear,MONTH(AprSun1+33)=4),AprSun1+33,""))</f>
        <v>45043</v>
      </c>
      <c r="N17" s="2">
        <f>IF(DAY(AprSun1)=1,IF(AND(YEAR(AprSun1+27)=CalendarYear,MONTH(AprSun1+27)=4),AprSun1+27,""),IF(AND(YEAR(AprSun1+34)=CalendarYear,MONTH(AprSun1+34)=4),AprSun1+34,""))</f>
        <v>45044</v>
      </c>
      <c r="O17" s="25">
        <f>IF(DAY(AprSun1)=1,IF(AND(YEAR(AprSun1+28)=CalendarYear,MONTH(AprSun1+28)=4),AprSun1+28,""),IF(AND(YEAR(AprSun1+35)=CalendarYear,MONTH(AprSun1+35)=4),AprSun1+35,""))</f>
        <v>45045</v>
      </c>
      <c r="P17" s="60"/>
      <c r="R17" s="73"/>
    </row>
    <row r="18" spans="1:37" ht="15" customHeight="1" x14ac:dyDescent="0.3">
      <c r="A18" s="15" t="s">
        <v>5</v>
      </c>
      <c r="B18" s="32" t="str">
        <f>IF(DAY(MarSun1)=1,IF(AND(YEAR(MarSun1+29)=CalendarYear,MONTH(MarSun1+29)=3),MarSun1+29,""),IF(AND(YEAR(MarSun1+36)=CalendarYear,MONTH(MarSun1+36)=3),MarSun1+36,""))</f>
        <v/>
      </c>
      <c r="C18" s="27" t="str">
        <f>IF(DAY(MarSun1)=1,IF(AND(YEAR(MarSun1+30)=CalendarYear,MONTH(MarSun1+30)=3),MarSun1+30,""),IF(AND(YEAR(MarSun1+37)=CalendarYear,MONTH(MarSun1+37)=3),MarSun1+37,""))</f>
        <v/>
      </c>
      <c r="D18" s="27" t="str">
        <f>IF(DAY(MarSun1)=1,IF(AND(YEAR(MarSun1+31)=CalendarYear,MONTH(MarSun1+31)=3),MarSun1+31,""),IF(AND(YEAR(MarSun1+38)=CalendarYear,MONTH(MarSun1+38)=3),MarSun1+38,""))</f>
        <v/>
      </c>
      <c r="E18" s="27" t="str">
        <f>IF(DAY(MarSun1)=1,IF(AND(YEAR(MarSun1+32)=CalendarYear,MONTH(MarSun1+32)=3),MarSun1+32,""),IF(AND(YEAR(MarSun1+39)=CalendarYear,MONTH(MarSun1+39)=3),MarSun1+39,""))</f>
        <v/>
      </c>
      <c r="F18" s="27" t="str">
        <f>IF(DAY(MarSun1)=1,IF(AND(YEAR(MarSun1+33)=CalendarYear,MONTH(MarSun1+33)=3),MarSun1+33,""),IF(AND(YEAR(MarSun1+40)=CalendarYear,MONTH(MarSun1+40)=3),MarSun1+40,""))</f>
        <v/>
      </c>
      <c r="G18" s="27" t="str">
        <f>IF(DAY(MarSun1)=1,IF(AND(YEAR(MarSun1+34)=CalendarYear,MONTH(MarSun1+34)=3),MarSun1+34,""),IF(AND(YEAR(MarSun1+41)=CalendarYear,MONTH(MarSun1+41)=3),MarSun1+41,""))</f>
        <v/>
      </c>
      <c r="H18" s="28" t="str">
        <f>IF(DAY(MarSun1)=1,IF(AND(YEAR(MarSun1+35)=CalendarYear,MONTH(MarSun1+35)=3),MarSun1+35,""),IF(AND(YEAR(MarSun1+42)=CalendarYear,MONTH(MarSun1+42)=3),MarSun1+42,""))</f>
        <v/>
      </c>
      <c r="I18" s="35">
        <f>IF(DAY(AprSun1)=1,IF(AND(YEAR(AprSun1+29)=CalendarYear,MONTH(AprSun1+29)=4),AprSun1+29,""),IF(AND(YEAR(AprSun1+36)=CalendarYear,MONTH(AprSun1+36)=4),AprSun1+36,""))</f>
        <v>45046</v>
      </c>
      <c r="J18" s="27" t="str">
        <f>IF(DAY(AprSun1)=1,IF(AND(YEAR(AprSun1+30)=CalendarYear,MONTH(AprSun1+30)=4),AprSun1+30,""),IF(AND(YEAR(AprSun1+37)=CalendarYear,MONTH(AprSun1+37)=4),AprSun1+37,""))</f>
        <v/>
      </c>
      <c r="K18" s="27" t="str">
        <f>IF(DAY(AprSun1)=1,IF(AND(YEAR(AprSun1+31)=CalendarYear,MONTH(AprSun1+31)=4),AprSun1+31,""),IF(AND(YEAR(AprSun1+38)=CalendarYear,MONTH(AprSun1+38)=4),AprSun1+38,""))</f>
        <v/>
      </c>
      <c r="L18" s="27" t="str">
        <f>IF(DAY(AprSun1)=1,IF(AND(YEAR(AprSun1+32)=CalendarYear,MONTH(AprSun1+32)=4),AprSun1+32,""),IF(AND(YEAR(AprSun1+39)=CalendarYear,MONTH(AprSun1+39)=4),AprSun1+39,""))</f>
        <v/>
      </c>
      <c r="M18" s="27" t="str">
        <f>IF(DAY(AprSun1)=1,IF(AND(YEAR(AprSun1+33)=CalendarYear,MONTH(AprSun1+33)=4),AprSun1+33,""),IF(AND(YEAR(AprSun1+40)=CalendarYear,MONTH(AprSun1+40)=4),AprSun1+40,""))</f>
        <v/>
      </c>
      <c r="N18" s="27" t="str">
        <f>IF(DAY(AprSun1)=1,IF(AND(YEAR(AprSun1+34)=CalendarYear,MONTH(AprSun1+34)=4),AprSun1+34,""),IF(AND(YEAR(AprSun1+41)=CalendarYear,MONTH(AprSun1+41)=4),AprSun1+41,""))</f>
        <v/>
      </c>
      <c r="O18" s="28" t="str">
        <f>IF(DAY(AprSun1)=1,IF(AND(YEAR(AprSun1+35)=CalendarYear,MONTH(AprSun1+35)=4),AprSun1+35,""),IF(AND(YEAR(AprSun1+42)=CalendarYear,MONTH(AprSun1+42)=4),AprSun1+42,""))</f>
        <v/>
      </c>
      <c r="P18" s="61"/>
      <c r="Q18" s="1"/>
      <c r="R18" s="55" t="s">
        <v>50</v>
      </c>
      <c r="T18" s="1"/>
      <c r="U18" s="1"/>
      <c r="W18" s="1"/>
      <c r="X18" s="1"/>
      <c r="Y18" s="1"/>
      <c r="Z18" s="1"/>
      <c r="AA18" s="1"/>
      <c r="AB18" s="1"/>
      <c r="AC18" s="1"/>
      <c r="AE18" s="1"/>
      <c r="AF18" s="1"/>
      <c r="AG18" s="1"/>
      <c r="AH18" s="1"/>
      <c r="AI18" s="1"/>
      <c r="AJ18" s="1"/>
      <c r="AK18" s="1"/>
    </row>
    <row r="19" spans="1:37" ht="15" customHeight="1" x14ac:dyDescent="0.3">
      <c r="A19" s="15" t="s">
        <v>13</v>
      </c>
      <c r="B19" s="100" t="s">
        <v>23</v>
      </c>
      <c r="C19" s="90"/>
      <c r="D19" s="90"/>
      <c r="E19" s="90"/>
      <c r="F19" s="90"/>
      <c r="G19" s="90"/>
      <c r="H19" s="91"/>
      <c r="I19" s="100" t="s">
        <v>24</v>
      </c>
      <c r="J19" s="90"/>
      <c r="K19" s="90"/>
      <c r="L19" s="90"/>
      <c r="M19" s="90"/>
      <c r="N19" s="90"/>
      <c r="O19" s="91"/>
      <c r="P19" s="60"/>
      <c r="R19" s="55" t="s">
        <v>59</v>
      </c>
    </row>
    <row r="20" spans="1:37" ht="15" customHeight="1" x14ac:dyDescent="0.3">
      <c r="A20" s="15"/>
      <c r="B20" s="51" t="s">
        <v>0</v>
      </c>
      <c r="C20" s="13" t="s">
        <v>44</v>
      </c>
      <c r="D20" s="13" t="s">
        <v>45</v>
      </c>
      <c r="E20" s="13" t="s">
        <v>46</v>
      </c>
      <c r="F20" s="13" t="s">
        <v>47</v>
      </c>
      <c r="G20" s="13" t="s">
        <v>48</v>
      </c>
      <c r="H20" s="24" t="s">
        <v>49</v>
      </c>
      <c r="I20" s="18" t="s">
        <v>0</v>
      </c>
      <c r="J20" s="13" t="s">
        <v>44</v>
      </c>
      <c r="K20" s="13" t="s">
        <v>45</v>
      </c>
      <c r="L20" s="13" t="s">
        <v>46</v>
      </c>
      <c r="M20" s="13" t="s">
        <v>47</v>
      </c>
      <c r="N20" s="13" t="s">
        <v>48</v>
      </c>
      <c r="O20" s="24" t="s">
        <v>49</v>
      </c>
      <c r="P20" s="60"/>
      <c r="R20" s="55" t="s">
        <v>57</v>
      </c>
    </row>
    <row r="21" spans="1:37" ht="15" customHeight="1" x14ac:dyDescent="0.3">
      <c r="B21" s="52" t="str">
        <f>IF(DAY(MaySun1)=1,"",IF(AND(YEAR(MaySun1+1)=CalendarYear,MONTH(MaySun1+1)=5),MaySun1+1,""))</f>
        <v/>
      </c>
      <c r="C21" s="17">
        <f>IF(DAY(MaySun1)=1,"",IF(AND(YEAR(MaySun1+2)=CalendarYear,MONTH(MaySun1+2)=5),MaySun1+2,""))</f>
        <v>45047</v>
      </c>
      <c r="D21" s="2">
        <f>IF(DAY(MaySun1)=1,"",IF(AND(YEAR(MaySun1+3)=CalendarYear,MONTH(MaySun1+3)=5),MaySun1+3,""))</f>
        <v>45048</v>
      </c>
      <c r="E21" s="2">
        <f>IF(DAY(MaySun1)=1,"",IF(AND(YEAR(MaySun1+4)=CalendarYear,MONTH(MaySun1+4)=5),MaySun1+4,""))</f>
        <v>45049</v>
      </c>
      <c r="F21" s="2">
        <f>IF(DAY(MaySun1)=1,"",IF(AND(YEAR(MaySun1+5)=CalendarYear,MONTH(MaySun1+5)=5),MaySun1+5,""))</f>
        <v>45050</v>
      </c>
      <c r="G21" s="71">
        <f>IF(DAY(MaySun1)=1,"",IF(AND(YEAR(MaySun1+6)=CalendarYear,MONTH(MaySun1+6)=5),MaySun1+6,""))</f>
        <v>45051</v>
      </c>
      <c r="H21" s="25">
        <f>IF(DAY(MaySun1)=1,IF(AND(YEAR(MaySun1)=CalendarYear,MONTH(MaySun1)=5),MaySun1,""),IF(AND(YEAR(MaySun1+7)=CalendarYear,MONTH(MaySun1+7)=5),MaySun1+7,""))</f>
        <v>45052</v>
      </c>
      <c r="I21" s="17" t="str">
        <f>IF(DAY(JunSun1)=1,"",IF(AND(YEAR(JunSun1+1)=CalendarYear,MONTH(JunSun1+1)=6),JunSun1+1,""))</f>
        <v/>
      </c>
      <c r="J21" s="17" t="str">
        <f>IF(DAY(JunSun1)=1,"",IF(AND(YEAR(JunSun1+2)=CalendarYear,MONTH(JunSun1+2)=6),JunSun1+2,""))</f>
        <v/>
      </c>
      <c r="K21" s="2" t="str">
        <f>IF(DAY(JunSun1)=1,"",IF(AND(YEAR(JunSun1+3)=CalendarYear,MONTH(JunSun1+3)=6),JunSun1+3,""))</f>
        <v/>
      </c>
      <c r="L21" s="2" t="str">
        <f>IF(DAY(JunSun1)=1,"",IF(AND(YEAR(JunSun1+4)=CalendarYear,MONTH(JunSun1+4)=6),JunSun1+4,""))</f>
        <v/>
      </c>
      <c r="M21" s="2">
        <f>IF(DAY(JunSun1)=1,"",IF(AND(YEAR(JunSun1+5)=CalendarYear,MONTH(JunSun1+5)=6),JunSun1+5,""))</f>
        <v>45078</v>
      </c>
      <c r="N21" s="2">
        <f>IF(DAY(JunSun1)=1,"",IF(AND(YEAR(JunSun1+6)=CalendarYear,MONTH(JunSun1+6)=6),JunSun1+6,""))</f>
        <v>45079</v>
      </c>
      <c r="O21" s="25">
        <f>IF(DAY(JunSun1)=1,IF(AND(YEAR(JunSun1)=CalendarYear,MONTH(JunSun1)=6),JunSun1,""),IF(AND(YEAR(JunSun1+7)=CalendarYear,MONTH(JunSun1+7)=6),JunSun1+7,""))</f>
        <v>45080</v>
      </c>
      <c r="P21" s="60"/>
      <c r="R21" s="55" t="s">
        <v>53</v>
      </c>
    </row>
    <row r="22" spans="1:37" ht="15" customHeight="1" x14ac:dyDescent="0.3">
      <c r="B22" s="52">
        <f>IF(DAY(MaySun1)=1,IF(AND(YEAR(MaySun1+1)=CalendarYear,MONTH(MaySun1+1)=5),MaySun1+1,""),IF(AND(YEAR(MaySun1+8)=CalendarYear,MONTH(MaySun1+8)=5),MaySun1+8,""))</f>
        <v>45053</v>
      </c>
      <c r="C22" s="2">
        <f>IF(DAY(MaySun1)=1,IF(AND(YEAR(MaySun1+2)=CalendarYear,MONTH(MaySun1+2)=5),MaySun1+2,""),IF(AND(YEAR(MaySun1+9)=CalendarYear,MONTH(MaySun1+9)=5),MaySun1+9,""))</f>
        <v>45054</v>
      </c>
      <c r="D22" s="2">
        <f>IF(DAY(MaySun1)=1,IF(AND(YEAR(MaySun1+3)=CalendarYear,MONTH(MaySun1+3)=5),MaySun1+3,""),IF(AND(YEAR(MaySun1+10)=CalendarYear,MONTH(MaySun1+10)=5),MaySun1+10,""))</f>
        <v>45055</v>
      </c>
      <c r="E22" s="2">
        <f>IF(DAY(MaySun1)=1,IF(AND(YEAR(MaySun1+4)=CalendarYear,MONTH(MaySun1+4)=5),MaySun1+4,""),IF(AND(YEAR(MaySun1+11)=CalendarYear,MONTH(MaySun1+11)=5),MaySun1+11,""))</f>
        <v>45056</v>
      </c>
      <c r="F22" s="2">
        <f>IF(DAY(MaySun1)=1,IF(AND(YEAR(MaySun1+5)=CalendarYear,MONTH(MaySun1+5)=5),MaySun1+5,""),IF(AND(YEAR(MaySun1+12)=CalendarYear,MONTH(MaySun1+12)=5),MaySun1+12,""))</f>
        <v>45057</v>
      </c>
      <c r="G22" s="2">
        <f>IF(DAY(MaySun1)=1,IF(AND(YEAR(MaySun1+6)=CalendarYear,MONTH(MaySun1+6)=5),MaySun1+6,""),IF(AND(YEAR(MaySun1+13)=CalendarYear,MONTH(MaySun1+13)=5),MaySun1+13,""))</f>
        <v>45058</v>
      </c>
      <c r="H22" s="25">
        <f>IF(DAY(MaySun1)=1,IF(AND(YEAR(MaySun1+7)=CalendarYear,MONTH(MaySun1+7)=5),MaySun1+7,""),IF(AND(YEAR(MaySun1+14)=CalendarYear,MONTH(MaySun1+14)=5),MaySun1+14,""))</f>
        <v>45059</v>
      </c>
      <c r="I22" s="17">
        <f>IF(DAY(JunSun1)=1,IF(AND(YEAR(JunSun1+1)=CalendarYear,MONTH(JunSun1+1)=6),JunSun1+1,""),IF(AND(YEAR(JunSun1+8)=CalendarYear,MONTH(JunSun1+8)=6),JunSun1+8,""))</f>
        <v>45081</v>
      </c>
      <c r="J22" s="2">
        <f>IF(DAY(JunSun1)=1,IF(AND(YEAR(JunSun1+2)=CalendarYear,MONTH(JunSun1+2)=6),JunSun1+2,""),IF(AND(YEAR(JunSun1+9)=CalendarYear,MONTH(JunSun1+9)=6),JunSun1+9,""))</f>
        <v>45082</v>
      </c>
      <c r="K22" s="2">
        <f>IF(DAY(JunSun1)=1,IF(AND(YEAR(JunSun1+3)=CalendarYear,MONTH(JunSun1+3)=6),JunSun1+3,""),IF(AND(YEAR(JunSun1+10)=CalendarYear,MONTH(JunSun1+10)=6),JunSun1+10,""))</f>
        <v>45083</v>
      </c>
      <c r="L22" s="2">
        <f>IF(DAY(JunSun1)=1,IF(AND(YEAR(JunSun1+4)=CalendarYear,MONTH(JunSun1+4)=6),JunSun1+4,""),IF(AND(YEAR(JunSun1+11)=CalendarYear,MONTH(JunSun1+11)=6),JunSun1+11,""))</f>
        <v>45084</v>
      </c>
      <c r="M22" s="2">
        <f>IF(DAY(JunSun1)=1,IF(AND(YEAR(JunSun1+5)=CalendarYear,MONTH(JunSun1+5)=6),JunSun1+5,""),IF(AND(YEAR(JunSun1+12)=CalendarYear,MONTH(JunSun1+12)=6),JunSun1+12,""))</f>
        <v>45085</v>
      </c>
      <c r="N22" s="2">
        <f>IF(DAY(JunSun1)=1,IF(AND(YEAR(JunSun1+6)=CalendarYear,MONTH(JunSun1+6)=6),JunSun1+6,""),IF(AND(YEAR(JunSun1+13)=CalendarYear,MONTH(JunSun1+13)=6),JunSun1+13,""))</f>
        <v>45086</v>
      </c>
      <c r="O22" s="25">
        <f>IF(DAY(JunSun1)=1,IF(AND(YEAR(JunSun1+7)=CalendarYear,MONTH(JunSun1+7)=6),JunSun1+7,""),IF(AND(YEAR(JunSun1+14)=CalendarYear,MONTH(JunSun1+14)=6),JunSun1+14,""))</f>
        <v>45087</v>
      </c>
      <c r="P22" s="60"/>
      <c r="R22" s="56" t="s">
        <v>58</v>
      </c>
    </row>
    <row r="23" spans="1:37" ht="15" customHeight="1" x14ac:dyDescent="0.2">
      <c r="B23" s="52">
        <f>IF(DAY(MaySun1)=1,IF(AND(YEAR(MaySun1+8)=CalendarYear,MONTH(MaySun1+8)=5),MaySun1+8,""),IF(AND(YEAR(MaySun1+15)=CalendarYear,MONTH(MaySun1+15)=5),MaySun1+15,""))</f>
        <v>45060</v>
      </c>
      <c r="C23" s="2">
        <f>IF(DAY(MaySun1)=1,IF(AND(YEAR(MaySun1+9)=CalendarYear,MONTH(MaySun1+9)=5),MaySun1+9,""),IF(AND(YEAR(MaySun1+16)=CalendarYear,MONTH(MaySun1+16)=5),MaySun1+16,""))</f>
        <v>45061</v>
      </c>
      <c r="D23" s="2">
        <f>IF(DAY(MaySun1)=1,IF(AND(YEAR(MaySun1+10)=CalendarYear,MONTH(MaySun1+10)=5),MaySun1+10,""),IF(AND(YEAR(MaySun1+17)=CalendarYear,MONTH(MaySun1+17)=5),MaySun1+17,""))</f>
        <v>45062</v>
      </c>
      <c r="E23" s="2">
        <f>IF(DAY(MaySun1)=1,IF(AND(YEAR(MaySun1+11)=CalendarYear,MONTH(MaySun1+11)=5),MaySun1+11,""),IF(AND(YEAR(MaySun1+18)=CalendarYear,MONTH(MaySun1+18)=5),MaySun1+18,""))</f>
        <v>45063</v>
      </c>
      <c r="F23" s="17">
        <f>IF(DAY(MaySun1)=1,IF(AND(YEAR(MaySun1+12)=CalendarYear,MONTH(MaySun1+12)=5),MaySun1+12,""),IF(AND(YEAR(MaySun1+19)=CalendarYear,MONTH(MaySun1+19)=5),MaySun1+19,""))</f>
        <v>45064</v>
      </c>
      <c r="G23" s="2">
        <f>IF(DAY(MaySun1)=1,IF(AND(YEAR(MaySun1+13)=CalendarYear,MONTH(MaySun1+13)=5),MaySun1+13,""),IF(AND(YEAR(MaySun1+20)=CalendarYear,MONTH(MaySun1+20)=5),MaySun1+20,""))</f>
        <v>45065</v>
      </c>
      <c r="H23" s="25">
        <f>IF(DAY(MaySun1)=1,IF(AND(YEAR(MaySun1+14)=CalendarYear,MONTH(MaySun1+14)=5),MaySun1+14,""),IF(AND(YEAR(MaySun1+21)=CalendarYear,MONTH(MaySun1+21)=5),MaySun1+21,""))</f>
        <v>45066</v>
      </c>
      <c r="I23" s="17">
        <f>IF(DAY(JunSun1)=1,IF(AND(YEAR(JunSun1+8)=CalendarYear,MONTH(JunSun1+8)=6),JunSun1+8,""),IF(AND(YEAR(JunSun1+15)=CalendarYear,MONTH(JunSun1+15)=6),JunSun1+15,""))</f>
        <v>45088</v>
      </c>
      <c r="J23" s="2">
        <f>IF(DAY(JunSun1)=1,IF(AND(YEAR(JunSun1+9)=CalendarYear,MONTH(JunSun1+9)=6),JunSun1+9,""),IF(AND(YEAR(JunSun1+16)=CalendarYear,MONTH(JunSun1+16)=6),JunSun1+16,""))</f>
        <v>45089</v>
      </c>
      <c r="K23" s="2">
        <f>IF(DAY(JunSun1)=1,IF(AND(YEAR(JunSun1+10)=CalendarYear,MONTH(JunSun1+10)=6),JunSun1+10,""),IF(AND(YEAR(JunSun1+17)=CalendarYear,MONTH(JunSun1+17)=6),JunSun1+17,""))</f>
        <v>45090</v>
      </c>
      <c r="L23" s="2">
        <f>IF(DAY(JunSun1)=1,IF(AND(YEAR(JunSun1+11)=CalendarYear,MONTH(JunSun1+11)=6),JunSun1+11,""),IF(AND(YEAR(JunSun1+18)=CalendarYear,MONTH(JunSun1+18)=6),JunSun1+18,""))</f>
        <v>45091</v>
      </c>
      <c r="M23" s="2">
        <f>IF(DAY(JunSun1)=1,IF(AND(YEAR(JunSun1+12)=CalendarYear,MONTH(JunSun1+12)=6),JunSun1+12,""),IF(AND(YEAR(JunSun1+19)=CalendarYear,MONTH(JunSun1+19)=6),JunSun1+19,""))</f>
        <v>45092</v>
      </c>
      <c r="N23" s="71">
        <f>IF(DAY(JunSun1)=1,IF(AND(YEAR(JunSun1+13)=CalendarYear,MONTH(JunSun1+13)=6),JunSun1+13,""),IF(AND(YEAR(JunSun1+20)=CalendarYear,MONTH(JunSun1+20)=6),JunSun1+20,""))</f>
        <v>45093</v>
      </c>
      <c r="O23" s="37">
        <f>IF(DAY(JunSun1)=1,IF(AND(YEAR(JunSun1+14)=CalendarYear,MONTH(JunSun1+14)=6),JunSun1+14,""),IF(AND(YEAR(JunSun1+21)=CalendarYear,MONTH(JunSun1+21)=6),JunSun1+21,""))</f>
        <v>45094</v>
      </c>
      <c r="P23" s="60"/>
    </row>
    <row r="24" spans="1:37" ht="15" customHeight="1" x14ac:dyDescent="0.2">
      <c r="B24" s="52">
        <f>IF(DAY(MaySun1)=1,IF(AND(YEAR(MaySun1+15)=CalendarYear,MONTH(MaySun1+15)=5),MaySun1+15,""),IF(AND(YEAR(MaySun1+22)=CalendarYear,MONTH(MaySun1+22)=5),MaySun1+22,""))</f>
        <v>45067</v>
      </c>
      <c r="C24" s="2">
        <f>IF(DAY(MaySun1)=1,IF(AND(YEAR(MaySun1+16)=CalendarYear,MONTH(MaySun1+16)=5),MaySun1+16,""),IF(AND(YEAR(MaySun1+23)=CalendarYear,MONTH(MaySun1+23)=5),MaySun1+23,""))</f>
        <v>45068</v>
      </c>
      <c r="D24" s="2">
        <f>IF(DAY(MaySun1)=1,IF(AND(YEAR(MaySun1+17)=CalendarYear,MONTH(MaySun1+17)=5),MaySun1+17,""),IF(AND(YEAR(MaySun1+24)=CalendarYear,MONTH(MaySun1+24)=5),MaySun1+24,""))</f>
        <v>45069</v>
      </c>
      <c r="E24" s="2">
        <f>IF(DAY(MaySun1)=1,IF(AND(YEAR(MaySun1+18)=CalendarYear,MONTH(MaySun1+18)=5),MaySun1+18,""),IF(AND(YEAR(MaySun1+25)=CalendarYear,MONTH(MaySun1+25)=5),MaySun1+25,""))</f>
        <v>45070</v>
      </c>
      <c r="F24" s="2">
        <f>IF(DAY(MaySun1)=1,IF(AND(YEAR(MaySun1+19)=CalendarYear,MONTH(MaySun1+19)=5),MaySun1+19,""),IF(AND(YEAR(MaySun1+26)=CalendarYear,MONTH(MaySun1+26)=5),MaySun1+26,""))</f>
        <v>45071</v>
      </c>
      <c r="G24" s="2">
        <f>IF(DAY(MaySun1)=1,IF(AND(YEAR(MaySun1+20)=CalendarYear,MONTH(MaySun1+20)=5),MaySun1+20,""),IF(AND(YEAR(MaySun1+27)=CalendarYear,MONTH(MaySun1+27)=5),MaySun1+27,""))</f>
        <v>45072</v>
      </c>
      <c r="H24" s="25">
        <f>IF(DAY(MaySun1)=1,IF(AND(YEAR(MaySun1+21)=CalendarYear,MONTH(MaySun1+21)=5),MaySun1+21,""),IF(AND(YEAR(MaySun1+28)=CalendarYear,MONTH(MaySun1+28)=5),MaySun1+28,""))</f>
        <v>45073</v>
      </c>
      <c r="I24" s="17">
        <f>IF(DAY(JunSun1)=1,IF(AND(YEAR(JunSun1+15)=CalendarYear,MONTH(JunSun1+15)=6),JunSun1+15,""),IF(AND(YEAR(JunSun1+22)=CalendarYear,MONTH(JunSun1+22)=6),JunSun1+22,""))</f>
        <v>45095</v>
      </c>
      <c r="J24" s="2">
        <f>IF(DAY(JunSun1)=1,IF(AND(YEAR(JunSun1+16)=CalendarYear,MONTH(JunSun1+16)=6),JunSun1+16,""),IF(AND(YEAR(JunSun1+23)=CalendarYear,MONTH(JunSun1+23)=6),JunSun1+23,""))</f>
        <v>45096</v>
      </c>
      <c r="K24" s="2">
        <f>IF(DAY(JunSun1)=1,IF(AND(YEAR(JunSun1+17)=CalendarYear,MONTH(JunSun1+17)=6),JunSun1+17,""),IF(AND(YEAR(JunSun1+24)=CalendarYear,MONTH(JunSun1+24)=6),JunSun1+24,""))</f>
        <v>45097</v>
      </c>
      <c r="L24" s="2">
        <f>IF(DAY(JunSun1)=1,IF(AND(YEAR(JunSun1+18)=CalendarYear,MONTH(JunSun1+18)=6),JunSun1+18,""),IF(AND(YEAR(JunSun1+25)=CalendarYear,MONTH(JunSun1+25)=6),JunSun1+25,""))</f>
        <v>45098</v>
      </c>
      <c r="M24" s="2">
        <f>IF(DAY(JunSun1)=1,IF(AND(YEAR(JunSun1+19)=CalendarYear,MONTH(JunSun1+19)=6),JunSun1+19,""),IF(AND(YEAR(JunSun1+26)=CalendarYear,MONTH(JunSun1+26)=6),JunSun1+26,""))</f>
        <v>45099</v>
      </c>
      <c r="N24" s="2">
        <f>IF(DAY(JunSun1)=1,IF(AND(YEAR(JunSun1+20)=CalendarYear,MONTH(JunSun1+20)=6),JunSun1+20,""),IF(AND(YEAR(JunSun1+27)=CalendarYear,MONTH(JunSun1+27)=6),JunSun1+27,""))</f>
        <v>45100</v>
      </c>
      <c r="O24" s="25">
        <f>IF(DAY(JunSun1)=1,IF(AND(YEAR(JunSun1+21)=CalendarYear,MONTH(JunSun1+21)=6),JunSun1+21,""),IF(AND(YEAR(JunSun1+28)=CalendarYear,MONTH(JunSun1+28)=6),JunSun1+28,""))</f>
        <v>45101</v>
      </c>
      <c r="P24" s="60"/>
    </row>
    <row r="25" spans="1:37" ht="15" customHeight="1" x14ac:dyDescent="0.2">
      <c r="B25" s="52">
        <f>IF(DAY(MaySun1)=1,IF(AND(YEAR(MaySun1+22)=CalendarYear,MONTH(MaySun1+22)=5),MaySun1+22,""),IF(AND(YEAR(MaySun1+29)=CalendarYear,MONTH(MaySun1+29)=5),MaySun1+29,""))</f>
        <v>45074</v>
      </c>
      <c r="C25" s="17">
        <f>IF(DAY(MaySun1)=1,IF(AND(YEAR(MaySun1+23)=CalendarYear,MONTH(MaySun1+23)=5),MaySun1+23,""),IF(AND(YEAR(MaySun1+30)=CalendarYear,MONTH(MaySun1+30)=5),MaySun1+30,""))</f>
        <v>45075</v>
      </c>
      <c r="D25" s="2">
        <f>IF(DAY(MaySun1)=1,IF(AND(YEAR(MaySun1+24)=CalendarYear,MONTH(MaySun1+24)=5),MaySun1+24,""),IF(AND(YEAR(MaySun1+31)=CalendarYear,MONTH(MaySun1+31)=5),MaySun1+31,""))</f>
        <v>45076</v>
      </c>
      <c r="E25" s="2">
        <f>IF(DAY(MaySun1)=1,IF(AND(YEAR(MaySun1+25)=CalendarYear,MONTH(MaySun1+25)=5),MaySun1+25,""),IF(AND(YEAR(MaySun1+32)=CalendarYear,MONTH(MaySun1+32)=5),MaySun1+32,""))</f>
        <v>45077</v>
      </c>
      <c r="F25" s="2" t="str">
        <f>IF(DAY(MaySun1)=1,IF(AND(YEAR(MaySun1+26)=CalendarYear,MONTH(MaySun1+26)=5),MaySun1+26,""),IF(AND(YEAR(MaySun1+33)=CalendarYear,MONTH(MaySun1+33)=5),MaySun1+33,""))</f>
        <v/>
      </c>
      <c r="G25" s="2" t="str">
        <f>IF(DAY(MaySun1)=1,IF(AND(YEAR(MaySun1+27)=CalendarYear,MONTH(MaySun1+27)=5),MaySun1+27,""),IF(AND(YEAR(MaySun1+34)=CalendarYear,MONTH(MaySun1+34)=5),MaySun1+34,""))</f>
        <v/>
      </c>
      <c r="H25" s="25" t="str">
        <f>IF(DAY(MaySun1)=1,IF(AND(YEAR(MaySun1+28)=CalendarYear,MONTH(MaySun1+28)=5),MaySun1+28,""),IF(AND(YEAR(MaySun1+35)=CalendarYear,MONTH(MaySun1+35)=5),MaySun1+35,""))</f>
        <v/>
      </c>
      <c r="I25" s="17">
        <f>IF(DAY(JunSun1)=1,IF(AND(YEAR(JunSun1+22)=CalendarYear,MONTH(JunSun1+22)=6),JunSun1+22,""),IF(AND(YEAR(JunSun1+29)=CalendarYear,MONTH(JunSun1+29)=6),JunSun1+29,""))</f>
        <v>45102</v>
      </c>
      <c r="J25" s="2">
        <f>IF(DAY(JunSun1)=1,IF(AND(YEAR(JunSun1+23)=CalendarYear,MONTH(JunSun1+23)=6),JunSun1+23,""),IF(AND(YEAR(JunSun1+30)=CalendarYear,MONTH(JunSun1+30)=6),JunSun1+30,""))</f>
        <v>45103</v>
      </c>
      <c r="K25" s="2">
        <f>IF(DAY(JunSun1)=1,IF(AND(YEAR(JunSun1+24)=CalendarYear,MONTH(JunSun1+24)=6),JunSun1+24,""),IF(AND(YEAR(JunSun1+31)=CalendarYear,MONTH(JunSun1+31)=6),JunSun1+31,""))</f>
        <v>45104</v>
      </c>
      <c r="L25" s="2">
        <f>IF(DAY(JunSun1)=1,IF(AND(YEAR(JunSun1+25)=CalendarYear,MONTH(JunSun1+25)=6),JunSun1+25,""),IF(AND(YEAR(JunSun1+32)=CalendarYear,MONTH(JunSun1+32)=6),JunSun1+32,""))</f>
        <v>45105</v>
      </c>
      <c r="M25" s="2">
        <f>IF(DAY(JunSun1)=1,IF(AND(YEAR(JunSun1+26)=CalendarYear,MONTH(JunSun1+26)=6),JunSun1+26,""),IF(AND(YEAR(JunSun1+33)=CalendarYear,MONTH(JunSun1+33)=6),JunSun1+33,""))</f>
        <v>45106</v>
      </c>
      <c r="N25" s="2">
        <f>IF(DAY(JunSun1)=1,IF(AND(YEAR(JunSun1+27)=CalendarYear,MONTH(JunSun1+27)=6),JunSun1+27,""),IF(AND(YEAR(JunSun1+34)=CalendarYear,MONTH(JunSun1+34)=6),JunSun1+34,""))</f>
        <v>45107</v>
      </c>
      <c r="O25" s="25" t="str">
        <f>IF(DAY(JunSun1)=1,IF(AND(YEAR(JunSun1+28)=CalendarYear,MONTH(JunSun1+28)=6),JunSun1+28,""),IF(AND(YEAR(JunSun1+35)=CalendarYear,MONTH(JunSun1+35)=6),JunSun1+35,""))</f>
        <v/>
      </c>
      <c r="P25" s="60"/>
      <c r="S25" s="9"/>
    </row>
    <row r="26" spans="1:37" ht="15" customHeight="1" x14ac:dyDescent="0.2">
      <c r="A26" s="15" t="s">
        <v>6</v>
      </c>
      <c r="B26" s="53" t="str">
        <f>IF(DAY(MaySun1)=1,IF(AND(YEAR(MaySun1+29)=CalendarYear,MONTH(MaySun1+29)=5),MaySun1+29,""),IF(AND(YEAR(MaySun1+36)=CalendarYear,MONTH(MaySun1+36)=5),MaySun1+36,""))</f>
        <v/>
      </c>
      <c r="C26" s="27" t="str">
        <f>IF(DAY(MaySun1)=1,IF(AND(YEAR(MaySun1+30)=CalendarYear,MONTH(MaySun1+30)=5),MaySun1+30,""),IF(AND(YEAR(MaySun1+37)=CalendarYear,MONTH(MaySun1+37)=5),MaySun1+37,""))</f>
        <v/>
      </c>
      <c r="D26" s="27" t="str">
        <f>IF(DAY(MaySun1)=1,IF(AND(YEAR(MaySun1+31)=CalendarYear,MONTH(MaySun1+31)=5),MaySun1+31,""),IF(AND(YEAR(MaySun1+38)=CalendarYear,MONTH(MaySun1+38)=5),MaySun1+38,""))</f>
        <v/>
      </c>
      <c r="E26" s="27" t="str">
        <f>IF(DAY(MaySun1)=1,IF(AND(YEAR(MaySun1+32)=CalendarYear,MONTH(MaySun1+32)=5),MaySun1+32,""),IF(AND(YEAR(MaySun1+39)=CalendarYear,MONTH(MaySun1+39)=5),MaySun1+39,""))</f>
        <v/>
      </c>
      <c r="F26" s="27" t="str">
        <f>IF(DAY(MaySun1)=1,IF(AND(YEAR(MaySun1+33)=CalendarYear,MONTH(MaySun1+33)=5),MaySun1+33,""),IF(AND(YEAR(MaySun1+40)=CalendarYear,MONTH(MaySun1+40)=5),MaySun1+40,""))</f>
        <v/>
      </c>
      <c r="G26" s="27" t="str">
        <f>IF(DAY(MaySun1)=1,IF(AND(YEAR(MaySun1+34)=CalendarYear,MONTH(MaySun1+34)=5),MaySun1+34,""),IF(AND(YEAR(MaySun1+41)=CalendarYear,MONTH(MaySun1+41)=5),MaySun1+41,""))</f>
        <v/>
      </c>
      <c r="H26" s="28" t="str">
        <f>IF(DAY(MaySun1)=1,IF(AND(YEAR(MaySun1+35)=CalendarYear,MONTH(MaySun1+35)=5),MaySun1+35,""),IF(AND(YEAR(MaySun1+42)=CalendarYear,MONTH(MaySun1+42)=5),MaySun1+42,""))</f>
        <v/>
      </c>
      <c r="I26" s="27" t="str">
        <f>IF(DAY(JunSun1)=1,IF(AND(YEAR(JunSun1+29)=CalendarYear,MONTH(JunSun1+29)=6),JunSun1+29,""),IF(AND(YEAR(JunSun1+36)=CalendarYear,MONTH(JunSun1+36)=6),JunSun1+36,""))</f>
        <v/>
      </c>
      <c r="J26" s="27" t="str">
        <f>IF(DAY(JunSun1)=1,IF(AND(YEAR(JunSun1+30)=CalendarYear,MONTH(JunSun1+30)=6),JunSun1+30,""),IF(AND(YEAR(JunSun1+37)=CalendarYear,MONTH(JunSun1+37)=6),JunSun1+37,""))</f>
        <v/>
      </c>
      <c r="K26" s="27" t="str">
        <f>IF(DAY(JunSun1)=1,IF(AND(YEAR(JunSun1+31)=CalendarYear,MONTH(JunSun1+31)=6),JunSun1+31,""),IF(AND(YEAR(JunSun1+38)=CalendarYear,MONTH(JunSun1+38)=6),JunSun1+38,""))</f>
        <v/>
      </c>
      <c r="L26" s="27" t="str">
        <f>IF(DAY(JunSun1)=1,IF(AND(YEAR(JunSun1+32)=CalendarYear,MONTH(JunSun1+32)=6),JunSun1+32,""),IF(AND(YEAR(JunSun1+39)=CalendarYear,MONTH(JunSun1+39)=6),JunSun1+39,""))</f>
        <v/>
      </c>
      <c r="M26" s="27" t="str">
        <f>IF(DAY(JunSun1)=1,IF(AND(YEAR(JunSun1+33)=CalendarYear,MONTH(JunSun1+33)=6),JunSun1+33,""),IF(AND(YEAR(JunSun1+40)=CalendarYear,MONTH(JunSun1+40)=6),JunSun1+40,""))</f>
        <v/>
      </c>
      <c r="N26" s="27" t="str">
        <f>IF(DAY(JunSun1)=1,IF(AND(YEAR(JunSun1+34)=CalendarYear,MONTH(JunSun1+34)=6),JunSun1+34,""),IF(AND(YEAR(JunSun1+41)=CalendarYear,MONTH(JunSun1+41)=6),JunSun1+41,""))</f>
        <v/>
      </c>
      <c r="O26" s="28" t="str">
        <f>IF(DAY(JunSun1)=1,IF(AND(YEAR(JunSun1+35)=CalendarYear,MONTH(JunSun1+35)=6),JunSun1+35,""),IF(AND(YEAR(JunSun1+42)=CalendarYear,MONTH(JunSun1+42)=6),JunSun1+42,""))</f>
        <v/>
      </c>
      <c r="P26" s="60"/>
    </row>
    <row r="27" spans="1:37" ht="15" customHeight="1" x14ac:dyDescent="0.2">
      <c r="A27" s="15" t="s">
        <v>14</v>
      </c>
      <c r="B27" s="100" t="s">
        <v>25</v>
      </c>
      <c r="C27" s="90"/>
      <c r="D27" s="90"/>
      <c r="E27" s="90"/>
      <c r="F27" s="90"/>
      <c r="G27" s="90"/>
      <c r="H27" s="91"/>
      <c r="I27" s="100" t="s">
        <v>26</v>
      </c>
      <c r="J27" s="90"/>
      <c r="K27" s="90"/>
      <c r="L27" s="90"/>
      <c r="M27" s="90"/>
      <c r="N27" s="90"/>
      <c r="O27" s="91"/>
      <c r="P27" s="60"/>
    </row>
    <row r="28" spans="1:37" ht="15" customHeight="1" x14ac:dyDescent="0.2">
      <c r="A28" s="15"/>
      <c r="B28" s="51" t="s">
        <v>0</v>
      </c>
      <c r="C28" s="13" t="s">
        <v>44</v>
      </c>
      <c r="D28" s="13" t="s">
        <v>45</v>
      </c>
      <c r="E28" s="13" t="s">
        <v>46</v>
      </c>
      <c r="F28" s="13" t="s">
        <v>47</v>
      </c>
      <c r="G28" s="13" t="s">
        <v>48</v>
      </c>
      <c r="H28" s="24" t="s">
        <v>49</v>
      </c>
      <c r="I28" s="18" t="s">
        <v>0</v>
      </c>
      <c r="J28" s="13" t="s">
        <v>44</v>
      </c>
      <c r="K28" s="13" t="s">
        <v>45</v>
      </c>
      <c r="L28" s="13" t="s">
        <v>46</v>
      </c>
      <c r="M28" s="13" t="s">
        <v>47</v>
      </c>
      <c r="N28" s="13" t="s">
        <v>48</v>
      </c>
      <c r="O28" s="24" t="s">
        <v>49</v>
      </c>
      <c r="P28" s="60"/>
    </row>
    <row r="29" spans="1:37" ht="15" customHeight="1" x14ac:dyDescent="0.2">
      <c r="A29" s="15"/>
      <c r="B29" s="52" t="str">
        <f>IF(DAY(JulSun1)=1,"",IF(AND(YEAR(JulSun1+1)=CalendarYear,MONTH(JulSun1+1)=7),JulSun1+1,""))</f>
        <v/>
      </c>
      <c r="C29" s="2" t="str">
        <f>IF(DAY(JulSun1)=1,"",IF(AND(YEAR(JulSun1+2)=CalendarYear,MONTH(JulSun1+2)=7),JulSun1+2,""))</f>
        <v/>
      </c>
      <c r="D29" s="2" t="str">
        <f>IF(DAY(JulSun1)=1,"",IF(AND(YEAR(JulSun1+3)=CalendarYear,MONTH(JulSun1+3)=7),JulSun1+3,""))</f>
        <v/>
      </c>
      <c r="E29" s="2" t="str">
        <f>IF(DAY(JulSun1)=1,"",IF(AND(YEAR(JulSun1+4)=CalendarYear,MONTH(JulSun1+4)=7),JulSun1+4,""))</f>
        <v/>
      </c>
      <c r="F29" s="2" t="str">
        <f>IF(DAY(JulSun1)=1,"",IF(AND(YEAR(JulSun1+5)=CalendarYear,MONTH(JulSun1+5)=7),JulSun1+5,""))</f>
        <v/>
      </c>
      <c r="G29" s="2" t="str">
        <f>IF(DAY(JulSun1)=1,"",IF(AND(YEAR(JulSun1+6)=CalendarYear,MONTH(JulSun1+6)=7),JulSun1+6,""))</f>
        <v/>
      </c>
      <c r="H29" s="25">
        <f>IF(DAY(JulSun1)=1,IF(AND(YEAR(JulSun1)=CalendarYear,MONTH(JulSun1)=7),JulSun1,""),IF(AND(YEAR(JulSun1+7)=CalendarYear,MONTH(JulSun1+7)=7),JulSun1+7,""))</f>
        <v>45108</v>
      </c>
      <c r="I29" s="17" t="str">
        <f>IF(DAY(AugSun1)=1,"",IF(AND(YEAR(AugSun1+1)=CalendarYear,MONTH(AugSun1+1)=8),AugSun1+1,""))</f>
        <v/>
      </c>
      <c r="J29" s="17" t="str">
        <f>IF(DAY(AugSun1)=1,"",IF(AND(YEAR(AugSun1+2)=CalendarYear,MONTH(AugSun1+2)=8),AugSun1+2,""))</f>
        <v/>
      </c>
      <c r="K29" s="2">
        <f>IF(DAY(AugSun1)=1,"",IF(AND(YEAR(AugSun1+3)=CalendarYear,MONTH(AugSun1+3)=8),AugSun1+3,""))</f>
        <v>45139</v>
      </c>
      <c r="L29" s="2">
        <f>IF(DAY(AugSun1)=1,"",IF(AND(YEAR(AugSun1+4)=CalendarYear,MONTH(AugSun1+4)=8),AugSun1+4,""))</f>
        <v>45140</v>
      </c>
      <c r="M29" s="2">
        <f>IF(DAY(AugSun1)=1,"",IF(AND(YEAR(AugSun1+5)=CalendarYear,MONTH(AugSun1+5)=8),AugSun1+5,""))</f>
        <v>45141</v>
      </c>
      <c r="N29" s="2">
        <f>IF(DAY(AugSun1)=1,"",IF(AND(YEAR(AugSun1+6)=CalendarYear,MONTH(AugSun1+6)=8),AugSun1+6,""))</f>
        <v>45142</v>
      </c>
      <c r="O29" s="25">
        <f>IF(DAY(AugSun1)=1,IF(AND(YEAR(AugSun1)=CalendarYear,MONTH(AugSun1)=8),AugSun1,""),IF(AND(YEAR(AugSun1+7)=CalendarYear,MONTH(AugSun1+7)=8),AugSun1+7,""))</f>
        <v>45143</v>
      </c>
      <c r="P29" s="60"/>
    </row>
    <row r="30" spans="1:37" ht="15" customHeight="1" x14ac:dyDescent="0.2">
      <c r="B30" s="52">
        <f>IF(DAY(JulSun1)=1,IF(AND(YEAR(JulSun1+1)=CalendarYear,MONTH(JulSun1+1)=7),JulSun1+1,""),IF(AND(YEAR(JulSun1+8)=CalendarYear,MONTH(JulSun1+8)=7),JulSun1+8,""))</f>
        <v>45109</v>
      </c>
      <c r="C30" s="2">
        <f>IF(DAY(JulSun1)=1,IF(AND(YEAR(JulSun1+2)=CalendarYear,MONTH(JulSun1+2)=7),JulSun1+2,""),IF(AND(YEAR(JulSun1+9)=CalendarYear,MONTH(JulSun1+9)=7),JulSun1+9,""))</f>
        <v>45110</v>
      </c>
      <c r="D30" s="2">
        <f>IF(DAY(JulSun1)=1,IF(AND(YEAR(JulSun1+3)=CalendarYear,MONTH(JulSun1+3)=7),JulSun1+3,""),IF(AND(YEAR(JulSun1+10)=CalendarYear,MONTH(JulSun1+10)=7),JulSun1+10,""))</f>
        <v>45111</v>
      </c>
      <c r="E30" s="2">
        <f>IF(DAY(JulSun1)=1,IF(AND(YEAR(JulSun1+4)=CalendarYear,MONTH(JulSun1+4)=7),JulSun1+4,""),IF(AND(YEAR(JulSun1+11)=CalendarYear,MONTH(JulSun1+11)=7),JulSun1+11,""))</f>
        <v>45112</v>
      </c>
      <c r="F30" s="2">
        <f>IF(DAY(JulSun1)=1,IF(AND(YEAR(JulSun1+5)=CalendarYear,MONTH(JulSun1+5)=7),JulSun1+5,""),IF(AND(YEAR(JulSun1+12)=CalendarYear,MONTH(JulSun1+12)=7),JulSun1+12,""))</f>
        <v>45113</v>
      </c>
      <c r="G30" s="2">
        <f>IF(DAY(JulSun1)=1,IF(AND(YEAR(JulSun1+6)=CalendarYear,MONTH(JulSun1+6)=7),JulSun1+6,""),IF(AND(YEAR(JulSun1+13)=CalendarYear,MONTH(JulSun1+13)=7),JulSun1+13,""))</f>
        <v>45114</v>
      </c>
      <c r="H30" s="25">
        <f>IF(DAY(JulSun1)=1,IF(AND(YEAR(JulSun1+7)=CalendarYear,MONTH(JulSun1+7)=7),JulSun1+7,""),IF(AND(YEAR(JulSun1+14)=CalendarYear,MONTH(JulSun1+14)=7),JulSun1+14,""))</f>
        <v>45115</v>
      </c>
      <c r="I30" s="17">
        <f>IF(DAY(AugSun1)=1,IF(AND(YEAR(AugSun1+1)=CalendarYear,MONTH(AugSun1+1)=8),AugSun1+1,""),IF(AND(YEAR(AugSun1+8)=CalendarYear,MONTH(AugSun1+8)=8),AugSun1+8,""))</f>
        <v>45144</v>
      </c>
      <c r="J30" s="17">
        <f>IF(DAY(AugSun1)=1,IF(AND(YEAR(AugSun1+2)=CalendarYear,MONTH(AugSun1+2)=8),AugSun1+2,""),IF(AND(YEAR(AugSun1+9)=CalendarYear,MONTH(AugSun1+9)=8),AugSun1+9,""))</f>
        <v>45145</v>
      </c>
      <c r="K30" s="2">
        <f>IF(DAY(AugSun1)=1,IF(AND(YEAR(AugSun1+3)=CalendarYear,MONTH(AugSun1+3)=8),AugSun1+3,""),IF(AND(YEAR(AugSun1+10)=CalendarYear,MONTH(AugSun1+10)=8),AugSun1+10,""))</f>
        <v>45146</v>
      </c>
      <c r="L30" s="2">
        <f>IF(DAY(AugSun1)=1,IF(AND(YEAR(AugSun1+4)=CalendarYear,MONTH(AugSun1+4)=8),AugSun1+4,""),IF(AND(YEAR(AugSun1+11)=CalendarYear,MONTH(AugSun1+11)=8),AugSun1+11,""))</f>
        <v>45147</v>
      </c>
      <c r="M30" s="2">
        <f>IF(DAY(AugSun1)=1,IF(AND(YEAR(AugSun1+5)=CalendarYear,MONTH(AugSun1+5)=8),AugSun1+5,""),IF(AND(YEAR(AugSun1+12)=CalendarYear,MONTH(AugSun1+12)=8),AugSun1+12,""))</f>
        <v>45148</v>
      </c>
      <c r="N30" s="2">
        <f>IF(DAY(AugSun1)=1,IF(AND(YEAR(AugSun1+6)=CalendarYear,MONTH(AugSun1+6)=8),AugSun1+6,""),IF(AND(YEAR(AugSun1+13)=CalendarYear,MONTH(AugSun1+13)=8),AugSun1+13,""))</f>
        <v>45149</v>
      </c>
      <c r="O30" s="25">
        <f>IF(DAY(AugSun1)=1,IF(AND(YEAR(AugSun1+7)=CalendarYear,MONTH(AugSun1+7)=8),AugSun1+7,""),IF(AND(YEAR(AugSun1+14)=CalendarYear,MONTH(AugSun1+14)=8),AugSun1+14,""))</f>
        <v>45150</v>
      </c>
      <c r="P30" s="60"/>
    </row>
    <row r="31" spans="1:37" ht="15" customHeight="1" x14ac:dyDescent="0.2">
      <c r="B31" s="52">
        <f>IF(DAY(JulSun1)=1,IF(AND(YEAR(JulSun1+8)=CalendarYear,MONTH(JulSun1+8)=7),JulSun1+8,""),IF(AND(YEAR(JulSun1+15)=CalendarYear,MONTH(JulSun1+15)=7),JulSun1+15,""))</f>
        <v>45116</v>
      </c>
      <c r="C31" s="2">
        <f>IF(DAY(JulSun1)=1,IF(AND(YEAR(JulSun1+9)=CalendarYear,MONTH(JulSun1+9)=7),JulSun1+9,""),IF(AND(YEAR(JulSun1+16)=CalendarYear,MONTH(JulSun1+16)=7),JulSun1+16,""))</f>
        <v>45117</v>
      </c>
      <c r="D31" s="2">
        <f>IF(DAY(JulSun1)=1,IF(AND(YEAR(JulSun1+10)=CalendarYear,MONTH(JulSun1+10)=7),JulSun1+10,""),IF(AND(YEAR(JulSun1+17)=CalendarYear,MONTH(JulSun1+17)=7),JulSun1+17,""))</f>
        <v>45118</v>
      </c>
      <c r="E31" s="2">
        <f>IF(DAY(JulSun1)=1,IF(AND(YEAR(JulSun1+11)=CalendarYear,MONTH(JulSun1+11)=7),JulSun1+11,""),IF(AND(YEAR(JulSun1+18)=CalendarYear,MONTH(JulSun1+18)=7),JulSun1+18,""))</f>
        <v>45119</v>
      </c>
      <c r="F31" s="2">
        <f>IF(DAY(JulSun1)=1,IF(AND(YEAR(JulSun1+12)=CalendarYear,MONTH(JulSun1+12)=7),JulSun1+12,""),IF(AND(YEAR(JulSun1+19)=CalendarYear,MONTH(JulSun1+19)=7),JulSun1+19,""))</f>
        <v>45120</v>
      </c>
      <c r="G31" s="2">
        <f>IF(DAY(JulSun1)=1,IF(AND(YEAR(JulSun1+13)=CalendarYear,MONTH(JulSun1+13)=7),JulSun1+13,""),IF(AND(YEAR(JulSun1+20)=CalendarYear,MONTH(JulSun1+20)=7),JulSun1+20,""))</f>
        <v>45121</v>
      </c>
      <c r="H31" s="25">
        <f>IF(DAY(JulSun1)=1,IF(AND(YEAR(JulSun1+14)=CalendarYear,MONTH(JulSun1+14)=7),JulSun1+14,""),IF(AND(YEAR(JulSun1+21)=CalendarYear,MONTH(JulSun1+21)=7),JulSun1+21,""))</f>
        <v>45122</v>
      </c>
      <c r="I31" s="17">
        <f>IF(DAY(AugSun1)=1,IF(AND(YEAR(AugSun1+8)=CalendarYear,MONTH(AugSun1+8)=8),AugSun1+8,""),IF(AND(YEAR(AugSun1+15)=CalendarYear,MONTH(AugSun1+15)=8),AugSun1+15,""))</f>
        <v>45151</v>
      </c>
      <c r="J31" s="2">
        <f>IF(DAY(AugSun1)=1,IF(AND(YEAR(AugSun1+9)=CalendarYear,MONTH(AugSun1+9)=8),AugSun1+9,""),IF(AND(YEAR(AugSun1+16)=CalendarYear,MONTH(AugSun1+16)=8),AugSun1+16,""))</f>
        <v>45152</v>
      </c>
      <c r="K31" s="2">
        <f>IF(DAY(AugSun1)=1,IF(AND(YEAR(AugSun1+10)=CalendarYear,MONTH(AugSun1+10)=8),AugSun1+10,""),IF(AND(YEAR(AugSun1+17)=CalendarYear,MONTH(AugSun1+17)=8),AugSun1+17,""))</f>
        <v>45153</v>
      </c>
      <c r="L31" s="2">
        <f>IF(DAY(AugSun1)=1,IF(AND(YEAR(AugSun1+11)=CalendarYear,MONTH(AugSun1+11)=8),AugSun1+11,""),IF(AND(YEAR(AugSun1+18)=CalendarYear,MONTH(AugSun1+18)=8),AugSun1+18,""))</f>
        <v>45154</v>
      </c>
      <c r="M31" s="2">
        <f>IF(DAY(AugSun1)=1,IF(AND(YEAR(AugSun1+12)=CalendarYear,MONTH(AugSun1+12)=8),AugSun1+12,""),IF(AND(YEAR(AugSun1+19)=CalendarYear,MONTH(AugSun1+19)=8),AugSun1+19,""))</f>
        <v>45155</v>
      </c>
      <c r="N31" s="2">
        <f>IF(DAY(AugSun1)=1,IF(AND(YEAR(AugSun1+13)=CalendarYear,MONTH(AugSun1+13)=8),AugSun1+13,""),IF(AND(YEAR(AugSun1+20)=CalendarYear,MONTH(AugSun1+20)=8),AugSun1+20,""))</f>
        <v>45156</v>
      </c>
      <c r="O31" s="25">
        <f>IF(DAY(AugSun1)=1,IF(AND(YEAR(AugSun1+14)=CalendarYear,MONTH(AugSun1+14)=8),AugSun1+14,""),IF(AND(YEAR(AugSun1+21)=CalendarYear,MONTH(AugSun1+21)=8),AugSun1+21,""))</f>
        <v>45157</v>
      </c>
      <c r="P31" s="60"/>
      <c r="S31" s="7"/>
    </row>
    <row r="32" spans="1:37" ht="15" customHeight="1" x14ac:dyDescent="0.2">
      <c r="B32" s="52">
        <f>IF(DAY(JulSun1)=1,IF(AND(YEAR(JulSun1+15)=CalendarYear,MONTH(JulSun1+15)=7),JulSun1+15,""),IF(AND(YEAR(JulSun1+22)=CalendarYear,MONTH(JulSun1+22)=7),JulSun1+22,""))</f>
        <v>45123</v>
      </c>
      <c r="C32" s="2">
        <f>IF(DAY(JulSun1)=1,IF(AND(YEAR(JulSun1+16)=CalendarYear,MONTH(JulSun1+16)=7),JulSun1+16,""),IF(AND(YEAR(JulSun1+23)=CalendarYear,MONTH(JulSun1+23)=7),JulSun1+23,""))</f>
        <v>45124</v>
      </c>
      <c r="D32" s="2">
        <f>IF(DAY(JulSun1)=1,IF(AND(YEAR(JulSun1+17)=CalendarYear,MONTH(JulSun1+17)=7),JulSun1+17,""),IF(AND(YEAR(JulSun1+24)=CalendarYear,MONTH(JulSun1+24)=7),JulSun1+24,""))</f>
        <v>45125</v>
      </c>
      <c r="E32" s="2">
        <f>IF(DAY(JulSun1)=1,IF(AND(YEAR(JulSun1+18)=CalendarYear,MONTH(JulSun1+18)=7),JulSun1+18,""),IF(AND(YEAR(JulSun1+25)=CalendarYear,MONTH(JulSun1+25)=7),JulSun1+25,""))</f>
        <v>45126</v>
      </c>
      <c r="F32" s="2">
        <f>IF(DAY(JulSun1)=1,IF(AND(YEAR(JulSun1+19)=CalendarYear,MONTH(JulSun1+19)=7),JulSun1+19,""),IF(AND(YEAR(JulSun1+26)=CalendarYear,MONTH(JulSun1+26)=7),JulSun1+26,""))</f>
        <v>45127</v>
      </c>
      <c r="G32" s="2">
        <f>IF(DAY(JulSun1)=1,IF(AND(YEAR(JulSun1+20)=CalendarYear,MONTH(JulSun1+20)=7),JulSun1+20,""),IF(AND(YEAR(JulSun1+27)=CalendarYear,MONTH(JulSun1+27)=7),JulSun1+27,""))</f>
        <v>45128</v>
      </c>
      <c r="H32" s="25">
        <f>IF(DAY(JulSun1)=1,IF(AND(YEAR(JulSun1+21)=CalendarYear,MONTH(JulSun1+21)=7),JulSun1+21,""),IF(AND(YEAR(JulSun1+28)=CalendarYear,MONTH(JulSun1+28)=7),JulSun1+28,""))</f>
        <v>45129</v>
      </c>
      <c r="I32" s="17">
        <f>IF(DAY(AugSun1)=1,IF(AND(YEAR(AugSun1+15)=CalendarYear,MONTH(AugSun1+15)=8),AugSun1+15,""),IF(AND(YEAR(AugSun1+22)=CalendarYear,MONTH(AugSun1+22)=8),AugSun1+22,""))</f>
        <v>45158</v>
      </c>
      <c r="J32" s="2">
        <f>IF(DAY(AugSun1)=1,IF(AND(YEAR(AugSun1+16)=CalendarYear,MONTH(AugSun1+16)=8),AugSun1+16,""),IF(AND(YEAR(AugSun1+23)=CalendarYear,MONTH(AugSun1+23)=8),AugSun1+23,""))</f>
        <v>45159</v>
      </c>
      <c r="K32" s="2">
        <f>IF(DAY(AugSun1)=1,IF(AND(YEAR(AugSun1+17)=CalendarYear,MONTH(AugSun1+17)=8),AugSun1+17,""),IF(AND(YEAR(AugSun1+24)=CalendarYear,MONTH(AugSun1+24)=8),AugSun1+24,""))</f>
        <v>45160</v>
      </c>
      <c r="L32" s="2">
        <f>IF(DAY(AugSun1)=1,IF(AND(YEAR(AugSun1+18)=CalendarYear,MONTH(AugSun1+18)=8),AugSun1+18,""),IF(AND(YEAR(AugSun1+25)=CalendarYear,MONTH(AugSun1+25)=8),AugSun1+25,""))</f>
        <v>45161</v>
      </c>
      <c r="M32" s="2">
        <f>IF(DAY(AugSun1)=1,IF(AND(YEAR(AugSun1+19)=CalendarYear,MONTH(AugSun1+19)=8),AugSun1+19,""),IF(AND(YEAR(AugSun1+26)=CalendarYear,MONTH(AugSun1+26)=8),AugSun1+26,""))</f>
        <v>45162</v>
      </c>
      <c r="N32" s="2">
        <f>IF(DAY(AugSun1)=1,IF(AND(YEAR(AugSun1+20)=CalendarYear,MONTH(AugSun1+20)=8),AugSun1+20,""),IF(AND(YEAR(AugSun1+27)=CalendarYear,MONTH(AugSun1+27)=8),AugSun1+27,""))</f>
        <v>45163</v>
      </c>
      <c r="O32" s="25">
        <f>IF(DAY(AugSun1)=1,IF(AND(YEAR(AugSun1+21)=CalendarYear,MONTH(AugSun1+21)=8),AugSun1+21,""),IF(AND(YEAR(AugSun1+28)=CalendarYear,MONTH(AugSun1+28)=8),AugSun1+28,""))</f>
        <v>45164</v>
      </c>
      <c r="P32" s="60"/>
      <c r="S32" s="8"/>
    </row>
    <row r="33" spans="1:19" ht="15" customHeight="1" x14ac:dyDescent="0.2">
      <c r="B33" s="52">
        <f>IF(DAY(JulSun1)=1,IF(AND(YEAR(JulSun1+22)=CalendarYear,MONTH(JulSun1+22)=7),JulSun1+22,""),IF(AND(YEAR(JulSun1+29)=CalendarYear,MONTH(JulSun1+29)=7),JulSun1+29,""))</f>
        <v>45130</v>
      </c>
      <c r="C33" s="2">
        <f>IF(DAY(JulSun1)=1,IF(AND(YEAR(JulSun1+23)=CalendarYear,MONTH(JulSun1+23)=7),JulSun1+23,""),IF(AND(YEAR(JulSun1+30)=CalendarYear,MONTH(JulSun1+30)=7),JulSun1+30,""))</f>
        <v>45131</v>
      </c>
      <c r="D33" s="2">
        <f>IF(DAY(JulSun1)=1,IF(AND(YEAR(JulSun1+24)=CalendarYear,MONTH(JulSun1+24)=7),JulSun1+24,""),IF(AND(YEAR(JulSun1+31)=CalendarYear,MONTH(JulSun1+31)=7),JulSun1+31,""))</f>
        <v>45132</v>
      </c>
      <c r="E33" s="2">
        <f>IF(DAY(JulSun1)=1,IF(AND(YEAR(JulSun1+25)=CalendarYear,MONTH(JulSun1+25)=7),JulSun1+25,""),IF(AND(YEAR(JulSun1+32)=CalendarYear,MONTH(JulSun1+32)=7),JulSun1+32,""))</f>
        <v>45133</v>
      </c>
      <c r="F33" s="2">
        <f>IF(DAY(JulSun1)=1,IF(AND(YEAR(JulSun1+26)=CalendarYear,MONTH(JulSun1+26)=7),JulSun1+26,""),IF(AND(YEAR(JulSun1+33)=CalendarYear,MONTH(JulSun1+33)=7),JulSun1+33,""))</f>
        <v>45134</v>
      </c>
      <c r="G33" s="2">
        <f>IF(DAY(JulSun1)=1,IF(AND(YEAR(JulSun1+27)=CalendarYear,MONTH(JulSun1+27)=7),JulSun1+27,""),IF(AND(YEAR(JulSun1+34)=CalendarYear,MONTH(JulSun1+34)=7),JulSun1+34,""))</f>
        <v>45135</v>
      </c>
      <c r="H33" s="25">
        <f>IF(DAY(JulSun1)=1,IF(AND(YEAR(JulSun1+28)=CalendarYear,MONTH(JulSun1+28)=7),JulSun1+28,""),IF(AND(YEAR(JulSun1+35)=CalendarYear,MONTH(JulSun1+35)=7),JulSun1+35,""))</f>
        <v>45136</v>
      </c>
      <c r="I33" s="17">
        <f>IF(DAY(AugSun1)=1,IF(AND(YEAR(AugSun1+22)=CalendarYear,MONTH(AugSun1+22)=8),AugSun1+22,""),IF(AND(YEAR(AugSun1+29)=CalendarYear,MONTH(AugSun1+29)=8),AugSun1+29,""))</f>
        <v>45165</v>
      </c>
      <c r="J33" s="20">
        <f>IF(DAY(AugSun1)=1,IF(AND(YEAR(AugSun1+23)=CalendarYear,MONTH(AugSun1+23)=8),AugSun1+23,""),IF(AND(YEAR(AugSun1+30)=CalendarYear,MONTH(AugSun1+30)=8),AugSun1+30,""))</f>
        <v>45166</v>
      </c>
      <c r="K33" s="20">
        <f>IF(DAY(AugSun1)=1,IF(AND(YEAR(AugSun1+24)=CalendarYear,MONTH(AugSun1+24)=8),AugSun1+24,""),IF(AND(YEAR(AugSun1+31)=CalendarYear,MONTH(AugSun1+31)=8),AugSun1+31,""))</f>
        <v>45167</v>
      </c>
      <c r="L33" s="20">
        <f>IF(DAY(AugSun1)=1,IF(AND(YEAR(AugSun1+25)=CalendarYear,MONTH(AugSun1+25)=8),AugSun1+25,""),IF(AND(YEAR(AugSun1+32)=CalendarYear,MONTH(AugSun1+32)=8),AugSun1+32,""))</f>
        <v>45168</v>
      </c>
      <c r="M33" s="20">
        <f>IF(DAY(AugSun1)=1,IF(AND(YEAR(AugSun1+26)=CalendarYear,MONTH(AugSun1+26)=8),AugSun1+26,""),IF(AND(YEAR(AugSun1+33)=CalendarYear,MONTH(AugSun1+33)=8),AugSun1+33,""))</f>
        <v>45169</v>
      </c>
      <c r="N33" s="2" t="str">
        <f>IF(DAY(AugSun1)=1,IF(AND(YEAR(AugSun1+27)=CalendarYear,MONTH(AugSun1+27)=8),AugSun1+27,""),IF(AND(YEAR(AugSun1+34)=CalendarYear,MONTH(AugSun1+34)=8),AugSun1+34,""))</f>
        <v/>
      </c>
      <c r="O33" s="25" t="str">
        <f>IF(DAY(AugSun1)=1,IF(AND(YEAR(AugSun1+28)=CalendarYear,MONTH(AugSun1+28)=8),AugSun1+28,""),IF(AND(YEAR(AugSun1+35)=CalendarYear,MONTH(AugSun1+35)=8),AugSun1+35,""))</f>
        <v/>
      </c>
      <c r="P33" s="60"/>
      <c r="S33" s="9"/>
    </row>
    <row r="34" spans="1:19" ht="15" customHeight="1" x14ac:dyDescent="0.2">
      <c r="A34" s="15" t="s">
        <v>7</v>
      </c>
      <c r="B34" s="53">
        <f>IF(DAY(JulSun1)=1,IF(AND(YEAR(JulSun1+29)=CalendarYear,MONTH(JulSun1+29)=7),JulSun1+29,""),IF(AND(YEAR(JulSun1+36)=CalendarYear,MONTH(JulSun1+36)=7),JulSun1+36,""))</f>
        <v>45137</v>
      </c>
      <c r="C34" s="27">
        <f>IF(DAY(JulSun1)=1,IF(AND(YEAR(JulSun1+30)=CalendarYear,MONTH(JulSun1+30)=7),JulSun1+30,""),IF(AND(YEAR(JulSun1+37)=CalendarYear,MONTH(JulSun1+37)=7),JulSun1+37,""))</f>
        <v>45138</v>
      </c>
      <c r="D34" s="27" t="str">
        <f>IF(DAY(JulSun1)=1,IF(AND(YEAR(JulSun1+31)=CalendarYear,MONTH(JulSun1+31)=7),JulSun1+31,""),IF(AND(YEAR(JulSun1+38)=CalendarYear,MONTH(JulSun1+38)=7),JulSun1+38,""))</f>
        <v/>
      </c>
      <c r="E34" s="27" t="str">
        <f>IF(DAY(JulSun1)=1,IF(AND(YEAR(JulSun1+32)=CalendarYear,MONTH(JulSun1+32)=7),JulSun1+32,""),IF(AND(YEAR(JulSun1+39)=CalendarYear,MONTH(JulSun1+39)=7),JulSun1+39,""))</f>
        <v/>
      </c>
      <c r="F34" s="27" t="str">
        <f>IF(DAY(JulSun1)=1,IF(AND(YEAR(JulSun1+33)=CalendarYear,MONTH(JulSun1+33)=7),JulSun1+33,""),IF(AND(YEAR(JulSun1+40)=CalendarYear,MONTH(JulSun1+40)=7),JulSun1+40,""))</f>
        <v/>
      </c>
      <c r="G34" s="27" t="str">
        <f>IF(DAY(JulSun1)=1,IF(AND(YEAR(JulSun1+34)=CalendarYear,MONTH(JulSun1+34)=7),JulSun1+34,""),IF(AND(YEAR(JulSun1+41)=CalendarYear,MONTH(JulSun1+41)=7),JulSun1+41,""))</f>
        <v/>
      </c>
      <c r="H34" s="28" t="str">
        <f>IF(DAY(JulSun1)=1,IF(AND(YEAR(JulSun1+35)=CalendarYear,MONTH(JulSun1+35)=7),JulSun1+35,""),IF(AND(YEAR(JulSun1+42)=CalendarYear,MONTH(JulSun1+42)=7),JulSun1+42,""))</f>
        <v/>
      </c>
      <c r="I34" s="35" t="str">
        <f>IF(DAY(AugSun1)=1,IF(AND(YEAR(AugSun1+29)=CalendarYear,MONTH(AugSun1+29)=8),AugSun1+29,""),IF(AND(YEAR(AugSun1+36)=CalendarYear,MONTH(AugSun1+36)=8),AugSun1+36,""))</f>
        <v/>
      </c>
      <c r="J34" s="27" t="str">
        <f>IF(DAY(AugSun1)=1,IF(AND(YEAR(AugSun1+30)=CalendarYear,MONTH(AugSun1+30)=8),AugSun1+30,""),IF(AND(YEAR(AugSun1+37)=CalendarYear,MONTH(AugSun1+37)=8),AugSun1+37,""))</f>
        <v/>
      </c>
      <c r="K34" s="27" t="str">
        <f>IF(DAY(AugSun1)=1,IF(AND(YEAR(AugSun1+31)=CalendarYear,MONTH(AugSun1+31)=8),AugSun1+31,""),IF(AND(YEAR(AugSun1+38)=CalendarYear,MONTH(AugSun1+38)=8),AugSun1+38,""))</f>
        <v/>
      </c>
      <c r="L34" s="27" t="str">
        <f>IF(DAY(AugSun1)=1,IF(AND(YEAR(AugSun1+32)=CalendarYear,MONTH(AugSun1+32)=8),AugSun1+32,""),IF(AND(YEAR(AugSun1+39)=CalendarYear,MONTH(AugSun1+39)=8),AugSun1+39,""))</f>
        <v/>
      </c>
      <c r="M34" s="27" t="str">
        <f>IF(DAY(AugSun1)=1,IF(AND(YEAR(AugSun1+33)=CalendarYear,MONTH(AugSun1+33)=8),AugSun1+33,""),IF(AND(YEAR(AugSun1+40)=CalendarYear,MONTH(AugSun1+40)=8),AugSun1+40,""))</f>
        <v/>
      </c>
      <c r="N34" s="27" t="str">
        <f>IF(DAY(AugSun1)=1,IF(AND(YEAR(AugSun1+34)=CalendarYear,MONTH(AugSun1+34)=8),AugSun1+34,""),IF(AND(YEAR(AugSun1+41)=CalendarYear,MONTH(AugSun1+41)=8),AugSun1+41,""))</f>
        <v/>
      </c>
      <c r="O34" s="28" t="str">
        <f>IF(DAY(AugSun1)=1,IF(AND(YEAR(AugSun1+35)=CalendarYear,MONTH(AugSun1+35)=8),AugSun1+35,""),IF(AND(YEAR(AugSun1+42)=CalendarYear,MONTH(AugSun1+42)=8),AugSun1+42,""))</f>
        <v/>
      </c>
      <c r="P34" s="60"/>
    </row>
    <row r="35" spans="1:19" ht="15" customHeight="1" x14ac:dyDescent="0.2">
      <c r="A35" s="15" t="s">
        <v>15</v>
      </c>
      <c r="B35" s="100" t="s">
        <v>27</v>
      </c>
      <c r="C35" s="90"/>
      <c r="D35" s="90"/>
      <c r="E35" s="90"/>
      <c r="F35" s="90"/>
      <c r="G35" s="90"/>
      <c r="H35" s="91"/>
      <c r="I35" s="100" t="s">
        <v>28</v>
      </c>
      <c r="J35" s="90"/>
      <c r="K35" s="90"/>
      <c r="L35" s="90"/>
      <c r="M35" s="90"/>
      <c r="N35" s="90"/>
      <c r="O35" s="91"/>
      <c r="P35" s="60"/>
    </row>
    <row r="36" spans="1:19" ht="15" customHeight="1" x14ac:dyDescent="0.2">
      <c r="B36" s="51" t="s">
        <v>0</v>
      </c>
      <c r="C36" s="13" t="s">
        <v>44</v>
      </c>
      <c r="D36" s="13" t="s">
        <v>45</v>
      </c>
      <c r="E36" s="13" t="s">
        <v>46</v>
      </c>
      <c r="F36" s="13" t="s">
        <v>47</v>
      </c>
      <c r="G36" s="13" t="s">
        <v>48</v>
      </c>
      <c r="H36" s="24" t="s">
        <v>49</v>
      </c>
      <c r="I36" s="18" t="s">
        <v>0</v>
      </c>
      <c r="J36" s="13" t="s">
        <v>44</v>
      </c>
      <c r="K36" s="13" t="s">
        <v>45</v>
      </c>
      <c r="L36" s="13" t="s">
        <v>46</v>
      </c>
      <c r="M36" s="13" t="s">
        <v>47</v>
      </c>
      <c r="N36" s="13" t="s">
        <v>48</v>
      </c>
      <c r="O36" s="24" t="s">
        <v>49</v>
      </c>
      <c r="P36" s="60"/>
    </row>
    <row r="37" spans="1:19" ht="15" customHeight="1" x14ac:dyDescent="0.2">
      <c r="B37" s="52" t="str">
        <f>IF(DAY(Vogar)=1,"",IF(AND(YEAR(Vogar+1)=CalendarYear,MONTH(Vogar+1)=9),Vogar+1,""))</f>
        <v/>
      </c>
      <c r="C37" s="2" t="str">
        <f>IF(DAY(Vogar)=1,"",IF(AND(YEAR(Vogar+2)=CalendarYear,MONTH(Vogar+2)=9),Vogar+2,""))</f>
        <v/>
      </c>
      <c r="D37" s="2" t="str">
        <f>IF(DAY(Vogar)=1,"",IF(AND(YEAR(Vogar+3)=CalendarYear,MONTH(Vogar+3)=9),Vogar+3,""))</f>
        <v/>
      </c>
      <c r="E37" s="2" t="str">
        <f>IF(DAY(Vogar)=1,"",IF(AND(YEAR(Vogar+4)=CalendarYear,MONTH(Vogar+4)=9),Vogar+4,""))</f>
        <v/>
      </c>
      <c r="F37" s="2" t="str">
        <f>IF(DAY(Vogar)=1,"",IF(AND(YEAR(Vogar+5)=CalendarYear,MONTH(Vogar+5)=9),Vogar+5,""))</f>
        <v/>
      </c>
      <c r="G37" s="20">
        <f>IF(DAY(Vogar)=1,"",IF(AND(YEAR(Vogar+6)=CalendarYear,MONTH(Vogar+6)=9),Vogar+6,""))</f>
        <v>45170</v>
      </c>
      <c r="H37" s="25">
        <f>IF(DAY(Vogar)=1,IF(AND(YEAR(Vogar)=CalendarYear,MONTH(Vogar)=9),Vogar,""),IF(AND(YEAR(Vogar+7)=CalendarYear,MONTH(Vogar+7)=9),Vogar+7,""))</f>
        <v>45171</v>
      </c>
      <c r="I37" s="17">
        <f>IF(DAY(OctSun1)=1,"",IF(AND(YEAR(OctSun1+1)=CalendarYear,MONTH(OctSun1+1)=10),OctSun1+1,""))</f>
        <v>45200</v>
      </c>
      <c r="J37" s="2">
        <f>IF(DAY(OctSun1)=1,"",IF(AND(YEAR(OctSun1+2)=CalendarYear,MONTH(OctSun1+2)=10),OctSun1+2,""))</f>
        <v>45201</v>
      </c>
      <c r="K37" s="2">
        <f>IF(DAY(OctSun1)=1,"",IF(AND(YEAR(OctSun1+3)=CalendarYear,MONTH(OctSun1+3)=10),OctSun1+3,""))</f>
        <v>45202</v>
      </c>
      <c r="L37" s="2">
        <f>IF(DAY(OctSun1)=1,"",IF(AND(YEAR(OctSun1+4)=CalendarYear,MONTH(OctSun1+4)=10),OctSun1+4,""))</f>
        <v>45203</v>
      </c>
      <c r="M37" s="2">
        <f>IF(DAY(OctSun1)=1,"",IF(AND(YEAR(OctSun1+5)=CalendarYear,MONTH(OctSun1+5)=10),OctSun1+5,""))</f>
        <v>45204</v>
      </c>
      <c r="N37" s="2">
        <f>IF(DAY(OctSun1)=1,"",IF(AND(YEAR(OctSun1+6)=CalendarYear,MONTH(OctSun1+6)=10),OctSun1+6,""))</f>
        <v>45205</v>
      </c>
      <c r="O37" s="25">
        <f>IF(DAY(OctSun1)=1,IF(AND(YEAR(OctSun1)=CalendarYear,MONTH(OctSun1)=10),OctSun1,""),IF(AND(YEAR(OctSun1+7)=CalendarYear,MONTH(OctSun1+7)=10),OctSun1+7,""))</f>
        <v>45206</v>
      </c>
      <c r="P37" s="60"/>
    </row>
    <row r="38" spans="1:19" ht="15" customHeight="1" x14ac:dyDescent="0.2">
      <c r="B38" s="52">
        <f>IF(DAY(Vogar)=1,IF(AND(YEAR(Vogar+1)=CalendarYear,MONTH(Vogar+1)=9),Vogar+1,""),IF(AND(YEAR(Vogar+8)=CalendarYear,MONTH(Vogar+8)=9),Vogar+8,""))</f>
        <v>45172</v>
      </c>
      <c r="C38" s="2">
        <f>IF(DAY(Vogar)=1,IF(AND(YEAR(Vogar+2)=CalendarYear,MONTH(Vogar+2)=9),Vogar+2,""),IF(AND(YEAR(Vogar+9)=CalendarYear,MONTH(Vogar+9)=9),Vogar+9,""))</f>
        <v>45173</v>
      </c>
      <c r="D38" s="2">
        <f>IF(DAY(Vogar)=1,IF(AND(YEAR(Vogar+3)=CalendarYear,MONTH(Vogar+3)=9),Vogar+3,""),IF(AND(YEAR(Vogar+10)=CalendarYear,MONTH(Vogar+10)=9),Vogar+10,""))</f>
        <v>45174</v>
      </c>
      <c r="E38" s="2">
        <f>IF(DAY(Vogar)=1,IF(AND(YEAR(Vogar+4)=CalendarYear,MONTH(Vogar+4)=9),Vogar+4,""),IF(AND(YEAR(Vogar+11)=CalendarYear,MONTH(Vogar+11)=9),Vogar+11,""))</f>
        <v>45175</v>
      </c>
      <c r="F38" s="2">
        <f>IF(DAY(Vogar)=1,IF(AND(YEAR(Vogar+5)=CalendarYear,MONTH(Vogar+5)=9),Vogar+5,""),IF(AND(YEAR(Vogar+12)=CalendarYear,MONTH(Vogar+12)=9),Vogar+12,""))</f>
        <v>45176</v>
      </c>
      <c r="G38" s="2">
        <f>IF(DAY(Vogar)=1,IF(AND(YEAR(Vogar+6)=CalendarYear,MONTH(Vogar+6)=9),Vogar+6,""),IF(AND(YEAR(Vogar+13)=CalendarYear,MONTH(Vogar+13)=9),Vogar+13,""))</f>
        <v>45177</v>
      </c>
      <c r="H38" s="25">
        <f>IF(DAY(Vogar)=1,IF(AND(YEAR(Vogar+7)=CalendarYear,MONTH(Vogar+7)=9),Vogar+7,""),IF(AND(YEAR(Vogar+14)=CalendarYear,MONTH(Vogar+14)=9),Vogar+14,""))</f>
        <v>45178</v>
      </c>
      <c r="I38" s="17">
        <f>IF(DAY(OctSun1)=1,IF(AND(YEAR(OctSun1+1)=CalendarYear,MONTH(OctSun1+1)=10),OctSun1+1,""),IF(AND(YEAR(OctSun1+8)=CalendarYear,MONTH(OctSun1+8)=10),OctSun1+8,""))</f>
        <v>45207</v>
      </c>
      <c r="J38" s="19">
        <f>IF(DAY(OctSun1)=1,IF(AND(YEAR(OctSun1+2)=CalendarYear,MONTH(OctSun1+2)=10),OctSun1+2,""),IF(AND(YEAR(OctSun1+9)=CalendarYear,MONTH(OctSun1+9)=10),OctSun1+9,""))</f>
        <v>45208</v>
      </c>
      <c r="K38" s="19">
        <f>IF(DAY(OctSun1)=1,IF(AND(YEAR(OctSun1+3)=CalendarYear,MONTH(OctSun1+3)=10),OctSun1+3,""),IF(AND(YEAR(OctSun1+10)=CalendarYear,MONTH(OctSun1+10)=10),OctSun1+10,""))</f>
        <v>45209</v>
      </c>
      <c r="L38" s="19">
        <f>IF(DAY(OctSun1)=1,IF(AND(YEAR(OctSun1+4)=CalendarYear,MONTH(OctSun1+4)=10),OctSun1+4,""),IF(AND(YEAR(OctSun1+11)=CalendarYear,MONTH(OctSun1+11)=10),OctSun1+11,""))</f>
        <v>45210</v>
      </c>
      <c r="M38" s="19">
        <f>IF(DAY(OctSun1)=1,IF(AND(YEAR(OctSun1+5)=CalendarYear,MONTH(OctSun1+5)=10),OctSun1+5,""),IF(AND(YEAR(OctSun1+12)=CalendarYear,MONTH(OctSun1+12)=10),OctSun1+12,""))</f>
        <v>45211</v>
      </c>
      <c r="N38" s="19">
        <f>IF(DAY(OctSun1)=1,IF(AND(YEAR(OctSun1+6)=CalendarYear,MONTH(OctSun1+6)=10),OctSun1+6,""),IF(AND(YEAR(OctSun1+13)=CalendarYear,MONTH(OctSun1+13)=10),OctSun1+13,""))</f>
        <v>45212</v>
      </c>
      <c r="O38" s="25">
        <f>IF(DAY(OctSun1)=1,IF(AND(YEAR(OctSun1+7)=CalendarYear,MONTH(OctSun1+7)=10),OctSun1+7,""),IF(AND(YEAR(OctSun1+14)=CalendarYear,MONTH(OctSun1+14)=10),OctSun1+14,""))</f>
        <v>45213</v>
      </c>
      <c r="P38" s="60"/>
      <c r="S38" s="9"/>
    </row>
    <row r="39" spans="1:19" ht="15" customHeight="1" x14ac:dyDescent="0.2">
      <c r="A39" s="15" t="s">
        <v>8</v>
      </c>
      <c r="B39" s="52">
        <f>IF(DAY(Vogar)=1,IF(AND(YEAR(Vogar+8)=CalendarYear,MONTH(Vogar+8)=9),Vogar+8,""),IF(AND(YEAR(Vogar+15)=CalendarYear,MONTH(Vogar+15)=9),Vogar+15,""))</f>
        <v>45179</v>
      </c>
      <c r="C39" s="19">
        <f>IF(DAY(Vogar)=1,IF(AND(YEAR(Vogar+9)=CalendarYear,MONTH(Vogar+9)=9),Vogar+9,""),IF(AND(YEAR(Vogar+16)=CalendarYear,MONTH(Vogar+16)=9),Vogar+16,""))</f>
        <v>45180</v>
      </c>
      <c r="D39" s="19">
        <f>IF(DAY(Vogar)=1,IF(AND(YEAR(Vogar+10)=CalendarYear,MONTH(Vogar+10)=9),Vogar+10,""),IF(AND(YEAR(Vogar+17)=CalendarYear,MONTH(Vogar+17)=9),Vogar+17,""))</f>
        <v>45181</v>
      </c>
      <c r="E39" s="19">
        <f>IF(DAY(Vogar)=1,IF(AND(YEAR(Vogar+11)=CalendarYear,MONTH(Vogar+11)=9),Vogar+11,""),IF(AND(YEAR(Vogar+18)=CalendarYear,MONTH(Vogar+18)=9),Vogar+18,""))</f>
        <v>45182</v>
      </c>
      <c r="F39" s="19">
        <f>IF(DAY(Vogar)=1,IF(AND(YEAR(Vogar+12)=CalendarYear,MONTH(Vogar+12)=9),Vogar+12,""),IF(AND(YEAR(Vogar+19)=CalendarYear,MONTH(Vogar+19)=9),Vogar+19,""))</f>
        <v>45183</v>
      </c>
      <c r="G39" s="19">
        <f>IF(DAY(Vogar)=1,IF(AND(YEAR(Vogar+13)=CalendarYear,MONTH(Vogar+13)=9),Vogar+13,""),IF(AND(YEAR(Vogar+20)=CalendarYear,MONTH(Vogar+20)=9),Vogar+20,""))</f>
        <v>45184</v>
      </c>
      <c r="H39" s="25">
        <f>IF(DAY(Vogar)=1,IF(AND(YEAR(Vogar+14)=CalendarYear,MONTH(Vogar+14)=9),Vogar+14,""),IF(AND(YEAR(Vogar+21)=CalendarYear,MONTH(Vogar+21)=9),Vogar+21,""))</f>
        <v>45185</v>
      </c>
      <c r="I39" s="17">
        <f>IF(DAY(OctSun1)=1,IF(AND(YEAR(OctSun1+8)=CalendarYear,MONTH(OctSun1+8)=10),OctSun1+8,""),IF(AND(YEAR(OctSun1+15)=CalendarYear,MONTH(OctSun1+15)=10),OctSun1+15,""))</f>
        <v>45214</v>
      </c>
      <c r="J39" s="2">
        <f>IF(DAY(OctSun1)=1,IF(AND(YEAR(OctSun1+9)=CalendarYear,MONTH(OctSun1+9)=10),OctSun1+9,""),IF(AND(YEAR(OctSun1+16)=CalendarYear,MONTH(OctSun1+16)=10),OctSun1+16,""))</f>
        <v>45215</v>
      </c>
      <c r="K39" s="2">
        <f>IF(DAY(OctSun1)=1,IF(AND(YEAR(OctSun1+10)=CalendarYear,MONTH(OctSun1+10)=10),OctSun1+10,""),IF(AND(YEAR(OctSun1+17)=CalendarYear,MONTH(OctSun1+17)=10),OctSun1+17,""))</f>
        <v>45216</v>
      </c>
      <c r="L39" s="2">
        <f>IF(DAY(OctSun1)=1,IF(AND(YEAR(OctSun1+11)=CalendarYear,MONTH(OctSun1+11)=10),OctSun1+11,""),IF(AND(YEAR(OctSun1+18)=CalendarYear,MONTH(OctSun1+18)=10),OctSun1+18,""))</f>
        <v>45217</v>
      </c>
      <c r="M39" s="2">
        <f>IF(DAY(OctSun1)=1,IF(AND(YEAR(OctSun1+12)=CalendarYear,MONTH(OctSun1+12)=10),OctSun1+12,""),IF(AND(YEAR(OctSun1+19)=CalendarYear,MONTH(OctSun1+19)=10),OctSun1+19,""))</f>
        <v>45218</v>
      </c>
      <c r="N39" s="2">
        <f>IF(DAY(OctSun1)=1,IF(AND(YEAR(OctSun1+13)=CalendarYear,MONTH(OctSun1+13)=10),OctSun1+13,""),IF(AND(YEAR(OctSun1+20)=CalendarYear,MONTH(OctSun1+20)=10),OctSun1+20,""))</f>
        <v>45219</v>
      </c>
      <c r="O39" s="25">
        <f>IF(DAY(OctSun1)=1,IF(AND(YEAR(OctSun1+14)=CalendarYear,MONTH(OctSun1+14)=10),OctSun1+14,""),IF(AND(YEAR(OctSun1+21)=CalendarYear,MONTH(OctSun1+21)=10),OctSun1+21,""))</f>
        <v>45220</v>
      </c>
      <c r="P39" s="60"/>
      <c r="S39" s="12"/>
    </row>
    <row r="40" spans="1:19" ht="15" customHeight="1" x14ac:dyDescent="0.2">
      <c r="A40" s="15" t="s">
        <v>9</v>
      </c>
      <c r="B40" s="52">
        <f>IF(DAY(Vogar)=1,IF(AND(YEAR(Vogar+15)=CalendarYear,MONTH(Vogar+15)=9),Vogar+15,""),IF(AND(YEAR(Vogar+22)=CalendarYear,MONTH(Vogar+22)=9),Vogar+22,""))</f>
        <v>45186</v>
      </c>
      <c r="C40" s="2">
        <f>IF(DAY(Vogar)=1,IF(AND(YEAR(Vogar+16)=CalendarYear,MONTH(Vogar+16)=9),Vogar+16,""),IF(AND(YEAR(Vogar+23)=CalendarYear,MONTH(Vogar+23)=9),Vogar+23,""))</f>
        <v>45187</v>
      </c>
      <c r="D40" s="2">
        <f>IF(DAY(Vogar)=1,IF(AND(YEAR(Vogar+17)=CalendarYear,MONTH(Vogar+17)=9),Vogar+17,""),IF(AND(YEAR(Vogar+24)=CalendarYear,MONTH(Vogar+24)=9),Vogar+24,""))</f>
        <v>45188</v>
      </c>
      <c r="E40" s="2">
        <f>IF(DAY(Vogar)=1,IF(AND(YEAR(Vogar+18)=CalendarYear,MONTH(Vogar+18)=9),Vogar+18,""),IF(AND(YEAR(Vogar+25)=CalendarYear,MONTH(Vogar+25)=9),Vogar+25,""))</f>
        <v>45189</v>
      </c>
      <c r="F40" s="2">
        <f>IF(DAY(Vogar)=1,IF(AND(YEAR(Vogar+19)=CalendarYear,MONTH(Vogar+19)=9),Vogar+19,""),IF(AND(YEAR(Vogar+26)=CalendarYear,MONTH(Vogar+26)=9),Vogar+26,""))</f>
        <v>45190</v>
      </c>
      <c r="G40" s="2">
        <f>IF(DAY(Vogar)=1,IF(AND(YEAR(Vogar+20)=CalendarYear,MONTH(Vogar+20)=9),Vogar+20,""),IF(AND(YEAR(Vogar+27)=CalendarYear,MONTH(Vogar+27)=9),Vogar+27,""))</f>
        <v>45191</v>
      </c>
      <c r="H40" s="25">
        <f>IF(DAY(Vogar)=1,IF(AND(YEAR(Vogar+21)=CalendarYear,MONTH(Vogar+21)=9),Vogar+21,""),IF(AND(YEAR(Vogar+28)=CalendarYear,MONTH(Vogar+28)=9),Vogar+28,""))</f>
        <v>45192</v>
      </c>
      <c r="I40" s="17">
        <f>IF(DAY(OctSun1)=1,IF(AND(YEAR(OctSun1+15)=CalendarYear,MONTH(OctSun1+15)=10),OctSun1+15,""),IF(AND(YEAR(OctSun1+22)=CalendarYear,MONTH(OctSun1+22)=10),OctSun1+22,""))</f>
        <v>45221</v>
      </c>
      <c r="J40" s="20">
        <f>IF(DAY(OctSun1)=1,IF(AND(YEAR(OctSun1+16)=CalendarYear,MONTH(OctSun1+16)=10),OctSun1+16,""),IF(AND(YEAR(OctSun1+23)=CalendarYear,MONTH(OctSun1+23)=10),OctSun1+23,""))</f>
        <v>45222</v>
      </c>
      <c r="K40" s="20">
        <f>IF(DAY(OctSun1)=1,IF(AND(YEAR(OctSun1+17)=CalendarYear,MONTH(OctSun1+17)=10),OctSun1+17,""),IF(AND(YEAR(OctSun1+24)=CalendarYear,MONTH(OctSun1+24)=10),OctSun1+24,""))</f>
        <v>45223</v>
      </c>
      <c r="L40" s="20">
        <f>IF(DAY(OctSun1)=1,IF(AND(YEAR(OctSun1+18)=CalendarYear,MONTH(OctSun1+18)=10),OctSun1+18,""),IF(AND(YEAR(OctSun1+25)=CalendarYear,MONTH(OctSun1+25)=10),OctSun1+25,""))</f>
        <v>45224</v>
      </c>
      <c r="M40" s="20">
        <f>IF(DAY(OctSun1)=1,IF(AND(YEAR(OctSun1+19)=CalendarYear,MONTH(OctSun1+19)=10),OctSun1+19,""),IF(AND(YEAR(OctSun1+26)=CalendarYear,MONTH(OctSun1+26)=10),OctSun1+26,""))</f>
        <v>45225</v>
      </c>
      <c r="N40" s="20">
        <f>IF(DAY(OctSun1)=1,IF(AND(YEAR(OctSun1+20)=CalendarYear,MONTH(OctSun1+20)=10),OctSun1+20,""),IF(AND(YEAR(OctSun1+27)=CalendarYear,MONTH(OctSun1+27)=10),OctSun1+27,""))</f>
        <v>45226</v>
      </c>
      <c r="O40" s="25">
        <f>IF(DAY(OctSun1)=1,IF(AND(YEAR(OctSun1+21)=CalendarYear,MONTH(OctSun1+21)=10),OctSun1+21,""),IF(AND(YEAR(OctSun1+28)=CalendarYear,MONTH(OctSun1+28)=10),OctSun1+28,""))</f>
        <v>45227</v>
      </c>
      <c r="P40" s="60"/>
      <c r="S40" s="12"/>
    </row>
    <row r="41" spans="1:19" ht="15" customHeight="1" x14ac:dyDescent="0.2">
      <c r="A41" s="15"/>
      <c r="B41" s="52">
        <f>IF(DAY(Vogar)=1,IF(AND(YEAR(Vogar+22)=CalendarYear,MONTH(Vogar+22)=9),Vogar+22,""),IF(AND(YEAR(Vogar+29)=CalendarYear,MONTH(Vogar+29)=9),Vogar+29,""))</f>
        <v>45193</v>
      </c>
      <c r="C41" s="20">
        <f>IF(DAY(Vogar)=1,IF(AND(YEAR(Vogar+23)=CalendarYear,MONTH(Vogar+23)=9),Vogar+23,""),IF(AND(YEAR(Vogar+30)=CalendarYear,MONTH(Vogar+30)=9),Vogar+30,""))</f>
        <v>45194</v>
      </c>
      <c r="D41" s="20">
        <f>IF(DAY(Vogar)=1,IF(AND(YEAR(Vogar+24)=CalendarYear,MONTH(Vogar+24)=9),Vogar+24,""),IF(AND(YEAR(Vogar+31)=CalendarYear,MONTH(Vogar+31)=9),Vogar+31,""))</f>
        <v>45195</v>
      </c>
      <c r="E41" s="20">
        <f>IF(DAY(Vogar)=1,IF(AND(YEAR(Vogar+25)=CalendarYear,MONTH(Vogar+25)=9),Vogar+25,""),IF(AND(YEAR(Vogar+32)=CalendarYear,MONTH(Vogar+32)=9),Vogar+32,""))</f>
        <v>45196</v>
      </c>
      <c r="F41" s="20">
        <f>IF(DAY(Vogar)=1,IF(AND(YEAR(Vogar+26)=CalendarYear,MONTH(Vogar+26)=9),Vogar+26,""),IF(AND(YEAR(Vogar+33)=CalendarYear,MONTH(Vogar+33)=9),Vogar+33,""))</f>
        <v>45197</v>
      </c>
      <c r="G41" s="20">
        <f>IF(DAY(Vogar)=1,IF(AND(YEAR(Vogar+27)=CalendarYear,MONTH(Vogar+27)=9),Vogar+27,""),IF(AND(YEAR(Vogar+34)=CalendarYear,MONTH(Vogar+34)=9),Vogar+34,""))</f>
        <v>45198</v>
      </c>
      <c r="H41" s="25">
        <f>IF(DAY(Vogar)=1,IF(AND(YEAR(Vogar+28)=CalendarYear,MONTH(Vogar+28)=9),Vogar+28,""),IF(AND(YEAR(Vogar+35)=CalendarYear,MONTH(Vogar+35)=9),Vogar+35,""))</f>
        <v>45199</v>
      </c>
      <c r="I41" s="17">
        <f>IF(DAY(OctSun1)=1,IF(AND(YEAR(OctSun1+22)=CalendarYear,MONTH(OctSun1+22)=10),OctSun1+22,""),IF(AND(YEAR(OctSun1+29)=CalendarYear,MONTH(OctSun1+29)=10),OctSun1+29,""))</f>
        <v>45228</v>
      </c>
      <c r="J41" s="2">
        <f>IF(DAY(OctSun1)=1,IF(AND(YEAR(OctSun1+23)=CalendarYear,MONTH(OctSun1+23)=10),OctSun1+23,""),IF(AND(YEAR(OctSun1+30)=CalendarYear,MONTH(OctSun1+30)=10),OctSun1+30,""))</f>
        <v>45229</v>
      </c>
      <c r="K41" s="2">
        <f>IF(DAY(OctSun1)=1,IF(AND(YEAR(OctSun1+24)=CalendarYear,MONTH(OctSun1+24)=10),OctSun1+24,""),IF(AND(YEAR(OctSun1+31)=CalendarYear,MONTH(OctSun1+31)=10),OctSun1+31,""))</f>
        <v>45230</v>
      </c>
      <c r="L41" s="2" t="str">
        <f>IF(DAY(OctSun1)=1,IF(AND(YEAR(OctSun1+25)=CalendarYear,MONTH(OctSun1+25)=10),OctSun1+25,""),IF(AND(YEAR(OctSun1+32)=CalendarYear,MONTH(OctSun1+32)=10),OctSun1+32,""))</f>
        <v/>
      </c>
      <c r="M41" s="2" t="str">
        <f>IF(DAY(OctSun1)=1,IF(AND(YEAR(OctSun1+26)=CalendarYear,MONTH(OctSun1+26)=10),OctSun1+26,""),IF(AND(YEAR(OctSun1+33)=CalendarYear,MONTH(OctSun1+33)=10),OctSun1+33,""))</f>
        <v/>
      </c>
      <c r="N41" s="2" t="str">
        <f>IF(DAY(OctSun1)=1,IF(AND(YEAR(OctSun1+27)=CalendarYear,MONTH(OctSun1+27)=10),OctSun1+27,""),IF(AND(YEAR(OctSun1+34)=CalendarYear,MONTH(OctSun1+34)=10),OctSun1+34,""))</f>
        <v/>
      </c>
      <c r="O41" s="25" t="str">
        <f>IF(DAY(OctSun1)=1,IF(AND(YEAR(OctSun1+28)=CalendarYear,MONTH(OctSun1+28)=10),OctSun1+28,""),IF(AND(YEAR(OctSun1+35)=CalendarYear,MONTH(OctSun1+35)=10),OctSun1+35,""))</f>
        <v/>
      </c>
      <c r="P41" s="60"/>
      <c r="S41" s="12"/>
    </row>
    <row r="42" spans="1:19" ht="15" customHeight="1" x14ac:dyDescent="0.2">
      <c r="A42" s="15" t="s">
        <v>10</v>
      </c>
      <c r="B42" s="32" t="str">
        <f>IF(DAY(Vogar)=1,IF(AND(YEAR(Vogar+29)=CalendarYear,MONTH(Vogar+29)=9),Vogar+29,""),IF(AND(YEAR(Vogar+36)=CalendarYear,MONTH(Vogar+36)=9),Vogar+36,""))</f>
        <v/>
      </c>
      <c r="C42" s="27" t="str">
        <f>IF(DAY(Vogar)=1,IF(AND(YEAR(Vogar+30)=CalendarYear,MONTH(Vogar+30)=9),Vogar+30,""),IF(AND(YEAR(Vogar+37)=CalendarYear,MONTH(Vogar+37)=9),Vogar+37,""))</f>
        <v/>
      </c>
      <c r="D42" s="27" t="str">
        <f>IF(DAY(Vogar)=1,IF(AND(YEAR(Vogar+31)=CalendarYear,MONTH(Vogar+31)=9),Vogar+31,""),IF(AND(YEAR(Vogar+38)=CalendarYear,MONTH(Vogar+38)=9),Vogar+38,""))</f>
        <v/>
      </c>
      <c r="E42" s="27" t="str">
        <f>IF(DAY(Vogar)=1,IF(AND(YEAR(Vogar+32)=CalendarYear,MONTH(Vogar+32)=9),Vogar+32,""),IF(AND(YEAR(Vogar+39)=CalendarYear,MONTH(Vogar+39)=9),Vogar+39,""))</f>
        <v/>
      </c>
      <c r="F42" s="27" t="str">
        <f>IF(DAY(Vogar)=1,IF(AND(YEAR(Vogar+33)=CalendarYear,MONTH(Vogar+33)=9),Vogar+33,""),IF(AND(YEAR(Vogar+40)=CalendarYear,MONTH(Vogar+40)=9),Vogar+40,""))</f>
        <v/>
      </c>
      <c r="G42" s="27" t="str">
        <f>IF(DAY(Vogar)=1,IF(AND(YEAR(Vogar+34)=CalendarYear,MONTH(Vogar+34)=9),Vogar+34,""),IF(AND(YEAR(Vogar+41)=CalendarYear,MONTH(Vogar+41)=9),Vogar+41,""))</f>
        <v/>
      </c>
      <c r="H42" s="28" t="str">
        <f>IF(DAY(Vogar)=1,IF(AND(YEAR(Vogar+35)=CalendarYear,MONTH(Vogar+35)=9),Vogar+35,""),IF(AND(YEAR(Vogar+42)=CalendarYear,MONTH(Vogar+42)=9),Vogar+42,""))</f>
        <v/>
      </c>
      <c r="I42" s="27" t="str">
        <f>IF(DAY(OctSun1)=1,IF(AND(YEAR(OctSun1+29)=CalendarYear,MONTH(OctSun1+29)=10),OctSun1+29,""),IF(AND(YEAR(OctSun1+36)=CalendarYear,MONTH(OctSun1+36)=10),OctSun1+36,""))</f>
        <v/>
      </c>
      <c r="J42" s="27" t="str">
        <f>IF(DAY(OctSun1)=1,IF(AND(YEAR(OctSun1+30)=CalendarYear,MONTH(OctSun1+30)=10),OctSun1+30,""),IF(AND(YEAR(OctSun1+37)=CalendarYear,MONTH(OctSun1+37)=10),OctSun1+37,""))</f>
        <v/>
      </c>
      <c r="K42" s="27" t="str">
        <f>IF(DAY(OctSun1)=1,IF(AND(YEAR(OctSun1+31)=CalendarYear,MONTH(OctSun1+31)=10),OctSun1+31,""),IF(AND(YEAR(OctSun1+38)=CalendarYear,MONTH(OctSun1+38)=10),OctSun1+38,""))</f>
        <v/>
      </c>
      <c r="L42" s="27" t="str">
        <f>IF(DAY(OctSun1)=1,IF(AND(YEAR(OctSun1+32)=CalendarYear,MONTH(OctSun1+32)=10),OctSun1+32,""),IF(AND(YEAR(OctSun1+39)=CalendarYear,MONTH(OctSun1+39)=10),OctSun1+39,""))</f>
        <v/>
      </c>
      <c r="M42" s="27" t="str">
        <f>IF(DAY(OctSun1)=1,IF(AND(YEAR(OctSun1+33)=CalendarYear,MONTH(OctSun1+33)=10),OctSun1+33,""),IF(AND(YEAR(OctSun1+40)=CalendarYear,MONTH(OctSun1+40)=10),OctSun1+40,""))</f>
        <v/>
      </c>
      <c r="N42" s="27" t="str">
        <f>IF(DAY(OctSun1)=1,IF(AND(YEAR(OctSun1+34)=CalendarYear,MONTH(OctSun1+34)=10),OctSun1+34,""),IF(AND(YEAR(OctSun1+41)=CalendarYear,MONTH(OctSun1+41)=10),OctSun1+41,""))</f>
        <v/>
      </c>
      <c r="O42" s="28" t="str">
        <f>IF(DAY(OctSun1)=1,IF(AND(YEAR(OctSun1+35)=CalendarYear,MONTH(OctSun1+35)=10),OctSun1+35,""),IF(AND(YEAR(OctSun1+42)=CalendarYear,MONTH(OctSun1+42)=10),OctSun1+42,""))</f>
        <v/>
      </c>
      <c r="P42" s="60"/>
      <c r="S42" s="12"/>
    </row>
    <row r="43" spans="1:19" ht="15" customHeight="1" x14ac:dyDescent="0.2">
      <c r="A43" s="15" t="s">
        <v>17</v>
      </c>
      <c r="B43" s="100" t="s">
        <v>29</v>
      </c>
      <c r="C43" s="90"/>
      <c r="D43" s="90"/>
      <c r="E43" s="90"/>
      <c r="F43" s="90"/>
      <c r="G43" s="90"/>
      <c r="H43" s="91"/>
      <c r="I43" s="100" t="s">
        <v>30</v>
      </c>
      <c r="J43" s="90"/>
      <c r="K43" s="90"/>
      <c r="L43" s="90"/>
      <c r="M43" s="90"/>
      <c r="N43" s="90"/>
      <c r="O43" s="91"/>
      <c r="P43" s="60"/>
      <c r="S43" s="12"/>
    </row>
    <row r="44" spans="1:19" ht="15" customHeight="1" x14ac:dyDescent="0.2">
      <c r="A44" s="15"/>
      <c r="B44" s="51" t="s">
        <v>0</v>
      </c>
      <c r="C44" s="13" t="s">
        <v>44</v>
      </c>
      <c r="D44" s="13" t="s">
        <v>45</v>
      </c>
      <c r="E44" s="13" t="s">
        <v>46</v>
      </c>
      <c r="F44" s="13" t="s">
        <v>47</v>
      </c>
      <c r="G44" s="13" t="s">
        <v>48</v>
      </c>
      <c r="H44" s="24" t="s">
        <v>49</v>
      </c>
      <c r="I44" s="18" t="s">
        <v>0</v>
      </c>
      <c r="J44" s="13" t="s">
        <v>44</v>
      </c>
      <c r="K44" s="13" t="s">
        <v>45</v>
      </c>
      <c r="L44" s="13" t="s">
        <v>46</v>
      </c>
      <c r="M44" s="13" t="s">
        <v>47</v>
      </c>
      <c r="N44" s="13" t="s">
        <v>48</v>
      </c>
      <c r="O44" s="24" t="s">
        <v>49</v>
      </c>
      <c r="P44" s="60"/>
      <c r="S44" s="6"/>
    </row>
    <row r="45" spans="1:19" ht="15" customHeight="1" x14ac:dyDescent="0.2">
      <c r="A45" s="15" t="s">
        <v>18</v>
      </c>
      <c r="B45" s="52" t="str">
        <f>IF(DAY(NovSun1)=1,"",IF(AND(YEAR(NovSun1+1)=CalendarYear,MONTH(NovSun1+1)=11),NovSun1+1,""))</f>
        <v/>
      </c>
      <c r="C45" s="2" t="str">
        <f>IF(DAY(NovSun1)=1,"",IF(AND(YEAR(NovSun1+2)=CalendarYear,MONTH(NovSun1+2)=11),NovSun1+2,""))</f>
        <v/>
      </c>
      <c r="D45" s="2" t="str">
        <f>IF(DAY(NovSun1)=1,"",IF(AND(YEAR(NovSun1+3)=CalendarYear,MONTH(NovSun1+3)=11),NovSun1+3,""))</f>
        <v/>
      </c>
      <c r="E45" s="2">
        <f>IF(DAY(NovSun1)=1,"",IF(AND(YEAR(NovSun1+4)=CalendarYear,MONTH(NovSun1+4)=11),NovSun1+4,""))</f>
        <v>45231</v>
      </c>
      <c r="F45" s="2">
        <f>IF(DAY(NovSun1)=1,"",IF(AND(YEAR(NovSun1+5)=CalendarYear,MONTH(NovSun1+5)=11),NovSun1+5,""))</f>
        <v>45232</v>
      </c>
      <c r="G45" s="2">
        <f>IF(DAY(NovSun1)=1,"",IF(AND(YEAR(NovSun1+6)=CalendarYear,MONTH(NovSun1+6)=11),NovSun1+6,""))</f>
        <v>45233</v>
      </c>
      <c r="H45" s="25">
        <f>IF(DAY(NovSun1)=1,IF(AND(YEAR(NovSun1)=CalendarYear,MONTH(NovSun1)=11),NovSun1,""),IF(AND(YEAR(NovSun1+7)=CalendarYear,MONTH(NovSun1+7)=11),NovSun1+7,""))</f>
        <v>45234</v>
      </c>
      <c r="I45" s="17" t="str">
        <f>IF(DAY(DecSun1)=1,"",IF(AND(YEAR(DecSun1+1)=CalendarYear,MONTH(DecSun1+1)=12),DecSun1+1,""))</f>
        <v/>
      </c>
      <c r="J45" s="2" t="str">
        <f>IF(DAY(DecSun1)=1,"",IF(AND(YEAR(DecSun1+2)=CalendarYear,MONTH(DecSun1+2)=12),DecSun1+2,""))</f>
        <v/>
      </c>
      <c r="K45" s="2" t="str">
        <f>IF(DAY(DecSun1)=1,"",IF(AND(YEAR(DecSun1+3)=CalendarYear,MONTH(DecSun1+3)=12),DecSun1+3,""))</f>
        <v/>
      </c>
      <c r="L45" s="2" t="str">
        <f>IF(DAY(DecSun1)=1,"",IF(AND(YEAR(DecSun1+4)=CalendarYear,MONTH(DecSun1+4)=12),DecSun1+4,""))</f>
        <v/>
      </c>
      <c r="M45" s="2" t="str">
        <f>IF(DAY(DecSun1)=1,"",IF(AND(YEAR(DecSun1+5)=CalendarYear,MONTH(DecSun1+5)=12),DecSun1+5,""))</f>
        <v/>
      </c>
      <c r="N45" s="2">
        <f>IF(DAY(DecSun1)=1,"",IF(AND(YEAR(DecSun1+6)=CalendarYear,MONTH(DecSun1+6)=12),DecSun1+6,""))</f>
        <v>45261</v>
      </c>
      <c r="O45" s="25">
        <f>IF(DAY(DecSun1)=1,IF(AND(YEAR(DecSun1)=CalendarYear,MONTH(DecSun1)=12),DecSun1,""),IF(AND(YEAR(DecSun1+7)=CalendarYear,MONTH(DecSun1+7)=12),DecSun1+7,""))</f>
        <v>45262</v>
      </c>
      <c r="P45" s="60"/>
      <c r="S45" s="94"/>
    </row>
    <row r="46" spans="1:19" ht="15" customHeight="1" x14ac:dyDescent="0.2">
      <c r="B46" s="52">
        <f>IF(DAY(NovSun1)=1,IF(AND(YEAR(NovSun1+1)=CalendarYear,MONTH(NovSun1+1)=11),NovSun1+1,""),IF(AND(YEAR(NovSun1+8)=CalendarYear,MONTH(NovSun1+8)=11),NovSun1+8,""))</f>
        <v>45235</v>
      </c>
      <c r="C46" s="19">
        <f>IF(DAY(NovSun1)=1,IF(AND(YEAR(NovSun1+2)=CalendarYear,MONTH(NovSun1+2)=11),NovSun1+2,""),IF(AND(YEAR(NovSun1+9)=CalendarYear,MONTH(NovSun1+9)=11),NovSun1+9,""))</f>
        <v>45236</v>
      </c>
      <c r="D46" s="19">
        <f>IF(DAY(NovSun1)=1,IF(AND(YEAR(NovSun1+3)=CalendarYear,MONTH(NovSun1+3)=11),NovSun1+3,""),IF(AND(YEAR(NovSun1+10)=CalendarYear,MONTH(NovSun1+10)=11),NovSun1+10,""))</f>
        <v>45237</v>
      </c>
      <c r="E46" s="19">
        <f>IF(DAY(NovSun1)=1,IF(AND(YEAR(NovSun1+4)=CalendarYear,MONTH(NovSun1+4)=11),NovSun1+4,""),IF(AND(YEAR(NovSun1+11)=CalendarYear,MONTH(NovSun1+11)=11),NovSun1+11,""))</f>
        <v>45238</v>
      </c>
      <c r="F46" s="19">
        <f>IF(DAY(NovSun1)=1,IF(AND(YEAR(NovSun1+5)=CalendarYear,MONTH(NovSun1+5)=11),NovSun1+5,""),IF(AND(YEAR(NovSun1+12)=CalendarYear,MONTH(NovSun1+12)=11),NovSun1+12,""))</f>
        <v>45239</v>
      </c>
      <c r="G46" s="19">
        <f>IF(DAY(NovSun1)=1,IF(AND(YEAR(NovSun1+6)=CalendarYear,MONTH(NovSun1+6)=11),NovSun1+6,""),IF(AND(YEAR(NovSun1+13)=CalendarYear,MONTH(NovSun1+13)=11),NovSun1+13,""))</f>
        <v>45240</v>
      </c>
      <c r="H46" s="25">
        <f>IF(DAY(NovSun1)=1,IF(AND(YEAR(NovSun1+7)=CalendarYear,MONTH(NovSun1+7)=11),NovSun1+7,""),IF(AND(YEAR(NovSun1+14)=CalendarYear,MONTH(NovSun1+14)=11),NovSun1+14,""))</f>
        <v>45241</v>
      </c>
      <c r="I46" s="17">
        <f>IF(DAY(DecSun1)=1,IF(AND(YEAR(DecSun1+1)=CalendarYear,MONTH(DecSun1+1)=12),DecSun1+1,""),IF(AND(YEAR(DecSun1+8)=CalendarYear,MONTH(DecSun1+8)=12),DecSun1+8,""))</f>
        <v>45263</v>
      </c>
      <c r="J46" s="19">
        <f>IF(DAY(DecSun1)=1,IF(AND(YEAR(DecSun1+2)=CalendarYear,MONTH(DecSun1+2)=12),DecSun1+2,""),IF(AND(YEAR(DecSun1+9)=CalendarYear,MONTH(DecSun1+9)=12),DecSun1+9,""))</f>
        <v>45264</v>
      </c>
      <c r="K46" s="19">
        <f>IF(DAY(DecSun1)=1,IF(AND(YEAR(DecSun1+3)=CalendarYear,MONTH(DecSun1+3)=12),DecSun1+3,""),IF(AND(YEAR(DecSun1+10)=CalendarYear,MONTH(DecSun1+10)=12),DecSun1+10,""))</f>
        <v>45265</v>
      </c>
      <c r="L46" s="19">
        <f>IF(DAY(DecSun1)=1,IF(AND(YEAR(DecSun1+4)=CalendarYear,MONTH(DecSun1+4)=12),DecSun1+4,""),IF(AND(YEAR(DecSun1+11)=CalendarYear,MONTH(DecSun1+11)=12),DecSun1+11,""))</f>
        <v>45266</v>
      </c>
      <c r="M46" s="19">
        <f>IF(DAY(DecSun1)=1,IF(AND(YEAR(DecSun1+5)=CalendarYear,MONTH(DecSun1+5)=12),DecSun1+5,""),IF(AND(YEAR(DecSun1+12)=CalendarYear,MONTH(DecSun1+12)=12),DecSun1+12,""))</f>
        <v>45267</v>
      </c>
      <c r="N46" s="19">
        <f>IF(DAY(DecSun1)=1,IF(AND(YEAR(DecSun1+6)=CalendarYear,MONTH(DecSun1+6)=12),DecSun1+6,""),IF(AND(YEAR(DecSun1+13)=CalendarYear,MONTH(DecSun1+13)=12),DecSun1+13,""))</f>
        <v>45268</v>
      </c>
      <c r="O46" s="25">
        <f>IF(DAY(DecSun1)=1,IF(AND(YEAR(DecSun1+7)=CalendarYear,MONTH(DecSun1+7)=12),DecSun1+7,""),IF(AND(YEAR(DecSun1+14)=CalendarYear,MONTH(DecSun1+14)=12),DecSun1+14,""))</f>
        <v>45269</v>
      </c>
      <c r="P46" s="60"/>
      <c r="S46" s="94"/>
    </row>
    <row r="47" spans="1:19" ht="15" customHeight="1" x14ac:dyDescent="0.2">
      <c r="B47" s="52">
        <f>IF(DAY(NovSun1)=1,IF(AND(YEAR(NovSun1+8)=CalendarYear,MONTH(NovSun1+8)=11),NovSun1+8,""),IF(AND(YEAR(NovSun1+15)=CalendarYear,MONTH(NovSun1+15)=11),NovSun1+15,""))</f>
        <v>45242</v>
      </c>
      <c r="C47" s="2">
        <f>IF(DAY(NovSun1)=1,IF(AND(YEAR(NovSun1+9)=CalendarYear,MONTH(NovSun1+9)=11),NovSun1+9,""),IF(AND(YEAR(NovSun1+16)=CalendarYear,MONTH(NovSun1+16)=11),NovSun1+16,""))</f>
        <v>45243</v>
      </c>
      <c r="D47" s="2">
        <f>IF(DAY(NovSun1)=1,IF(AND(YEAR(NovSun1+10)=CalendarYear,MONTH(NovSun1+10)=11),NovSun1+10,""),IF(AND(YEAR(NovSun1+17)=CalendarYear,MONTH(NovSun1+17)=11),NovSun1+17,""))</f>
        <v>45244</v>
      </c>
      <c r="E47" s="2">
        <f>IF(DAY(NovSun1)=1,IF(AND(YEAR(NovSun1+11)=CalendarYear,MONTH(NovSun1+11)=11),NovSun1+11,""),IF(AND(YEAR(NovSun1+18)=CalendarYear,MONTH(NovSun1+18)=11),NovSun1+18,""))</f>
        <v>45245</v>
      </c>
      <c r="F47" s="2">
        <f>IF(DAY(NovSun1)=1,IF(AND(YEAR(NovSun1+12)=CalendarYear,MONTH(NovSun1+12)=11),NovSun1+12,""),IF(AND(YEAR(NovSun1+19)=CalendarYear,MONTH(NovSun1+19)=11),NovSun1+19,""))</f>
        <v>45246</v>
      </c>
      <c r="G47" s="2">
        <f>IF(DAY(NovSun1)=1,IF(AND(YEAR(NovSun1+13)=CalendarYear,MONTH(NovSun1+13)=11),NovSun1+13,""),IF(AND(YEAR(NovSun1+20)=CalendarYear,MONTH(NovSun1+20)=11),NovSun1+20,""))</f>
        <v>45247</v>
      </c>
      <c r="H47" s="25">
        <f>IF(DAY(NovSun1)=1,IF(AND(YEAR(NovSun1+14)=CalendarYear,MONTH(NovSun1+14)=11),NovSun1+14,""),IF(AND(YEAR(NovSun1+21)=CalendarYear,MONTH(NovSun1+21)=11),NovSun1+21,""))</f>
        <v>45248</v>
      </c>
      <c r="I47" s="17">
        <f>IF(DAY(DecSun1)=1,IF(AND(YEAR(DecSun1+8)=CalendarYear,MONTH(DecSun1+8)=12),DecSun1+8,""),IF(AND(YEAR(DecSun1+15)=CalendarYear,MONTH(DecSun1+15)=12),DecSun1+15,""))</f>
        <v>45270</v>
      </c>
      <c r="J47" s="2">
        <f>IF(DAY(DecSun1)=1,IF(AND(YEAR(DecSun1+9)=CalendarYear,MONTH(DecSun1+9)=12),DecSun1+9,""),IF(AND(YEAR(DecSun1+16)=CalendarYear,MONTH(DecSun1+16)=12),DecSun1+16,""))</f>
        <v>45271</v>
      </c>
      <c r="K47" s="2">
        <f>IF(DAY(DecSun1)=1,IF(AND(YEAR(DecSun1+10)=CalendarYear,MONTH(DecSun1+10)=12),DecSun1+10,""),IF(AND(YEAR(DecSun1+17)=CalendarYear,MONTH(DecSun1+17)=12),DecSun1+17,""))</f>
        <v>45272</v>
      </c>
      <c r="L47" s="2">
        <f>IF(DAY(DecSun1)=1,IF(AND(YEAR(DecSun1+11)=CalendarYear,MONTH(DecSun1+11)=12),DecSun1+11,""),IF(AND(YEAR(DecSun1+18)=CalendarYear,MONTH(DecSun1+18)=12),DecSun1+18,""))</f>
        <v>45273</v>
      </c>
      <c r="M47" s="2">
        <f>IF(DAY(DecSun1)=1,IF(AND(YEAR(DecSun1+12)=CalendarYear,MONTH(DecSun1+12)=12),DecSun1+12,""),IF(AND(YEAR(DecSun1+19)=CalendarYear,MONTH(DecSun1+19)=12),DecSun1+19,""))</f>
        <v>45274</v>
      </c>
      <c r="N47" s="2">
        <f>IF(DAY(DecSun1)=1,IF(AND(YEAR(DecSun1+13)=CalendarYear,MONTH(DecSun1+13)=12),DecSun1+13,""),IF(AND(YEAR(DecSun1+20)=CalendarYear,MONTH(DecSun1+20)=12),DecSun1+20,""))</f>
        <v>45275</v>
      </c>
      <c r="O47" s="25">
        <f>IF(DAY(DecSun1)=1,IF(AND(YEAR(DecSun1+14)=CalendarYear,MONTH(DecSun1+14)=12),DecSun1+14,""),IF(AND(YEAR(DecSun1+21)=CalendarYear,MONTH(DecSun1+21)=12),DecSun1+21,""))</f>
        <v>45276</v>
      </c>
      <c r="P47" s="60"/>
      <c r="S47" s="94"/>
    </row>
    <row r="48" spans="1:19" ht="15" customHeight="1" x14ac:dyDescent="0.2">
      <c r="B48" s="52">
        <f>IF(DAY(NovSun1)=1,IF(AND(YEAR(NovSun1+15)=CalendarYear,MONTH(NovSun1+15)=11),NovSun1+15,""),IF(AND(YEAR(NovSun1+22)=CalendarYear,MONTH(NovSun1+22)=11),NovSun1+22,""))</f>
        <v>45249</v>
      </c>
      <c r="C48" s="20">
        <f>IF(DAY(NovSun1)=1,IF(AND(YEAR(NovSun1+16)=CalendarYear,MONTH(NovSun1+16)=11),NovSun1+16,""),IF(AND(YEAR(NovSun1+23)=CalendarYear,MONTH(NovSun1+23)=11),NovSun1+23,""))</f>
        <v>45250</v>
      </c>
      <c r="D48" s="20">
        <f>IF(DAY(NovSun1)=1,IF(AND(YEAR(NovSun1+17)=CalendarYear,MONTH(NovSun1+17)=11),NovSun1+17,""),IF(AND(YEAR(NovSun1+24)=CalendarYear,MONTH(NovSun1+24)=11),NovSun1+24,""))</f>
        <v>45251</v>
      </c>
      <c r="E48" s="20">
        <f>IF(DAY(NovSun1)=1,IF(AND(YEAR(NovSun1+18)=CalendarYear,MONTH(NovSun1+18)=11),NovSun1+18,""),IF(AND(YEAR(NovSun1+25)=CalendarYear,MONTH(NovSun1+25)=11),NovSun1+25,""))</f>
        <v>45252</v>
      </c>
      <c r="F48" s="20">
        <f>IF(DAY(NovSun1)=1,IF(AND(YEAR(NovSun1+19)=CalendarYear,MONTH(NovSun1+19)=11),NovSun1+19,""),IF(AND(YEAR(NovSun1+26)=CalendarYear,MONTH(NovSun1+26)=11),NovSun1+26,""))</f>
        <v>45253</v>
      </c>
      <c r="G48" s="20">
        <f>IF(DAY(NovSun1)=1,IF(AND(YEAR(NovSun1+20)=CalendarYear,MONTH(NovSun1+20)=11),NovSun1+20,""),IF(AND(YEAR(NovSun1+27)=CalendarYear,MONTH(NovSun1+27)=11),NovSun1+27,""))</f>
        <v>45254</v>
      </c>
      <c r="H48" s="25">
        <f>IF(DAY(NovSun1)=1,IF(AND(YEAR(NovSun1+21)=CalendarYear,MONTH(NovSun1+21)=11),NovSun1+21,""),IF(AND(YEAR(NovSun1+28)=CalendarYear,MONTH(NovSun1+28)=11),NovSun1+28,""))</f>
        <v>45255</v>
      </c>
      <c r="I48" s="17">
        <f>IF(DAY(DecSun1)=1,IF(AND(YEAR(DecSun1+15)=CalendarYear,MONTH(DecSun1+15)=12),DecSun1+15,""),IF(AND(YEAR(DecSun1+22)=CalendarYear,MONTH(DecSun1+22)=12),DecSun1+22,""))</f>
        <v>45277</v>
      </c>
      <c r="J48" s="20">
        <f>IF(DAY(DecSun1)=1,IF(AND(YEAR(DecSun1+16)=CalendarYear,MONTH(DecSun1+16)=12),DecSun1+16,""),IF(AND(YEAR(DecSun1+23)=CalendarYear,MONTH(DecSun1+23)=12),DecSun1+23,""))</f>
        <v>45278</v>
      </c>
      <c r="K48" s="20">
        <f>IF(DAY(DecSun1)=1,IF(AND(YEAR(DecSun1+17)=CalendarYear,MONTH(DecSun1+17)=12),DecSun1+17,""),IF(AND(YEAR(DecSun1+24)=CalendarYear,MONTH(DecSun1+24)=12),DecSun1+24,""))</f>
        <v>45279</v>
      </c>
      <c r="L48" s="20">
        <f>IF(DAY(DecSun1)=1,IF(AND(YEAR(DecSun1+18)=CalendarYear,MONTH(DecSun1+18)=12),DecSun1+18,""),IF(AND(YEAR(DecSun1+25)=CalendarYear,MONTH(DecSun1+25)=12),DecSun1+25,""))</f>
        <v>45280</v>
      </c>
      <c r="M48" s="20">
        <f>IF(DAY(DecSun1)=1,IF(AND(YEAR(DecSun1+19)=CalendarYear,MONTH(DecSun1+19)=12),DecSun1+19,""),IF(AND(YEAR(DecSun1+26)=CalendarYear,MONTH(DecSun1+26)=12),DecSun1+26,""))</f>
        <v>45281</v>
      </c>
      <c r="N48" s="64">
        <f>IF(DAY(DecSun1)=1,IF(AND(YEAR(DecSun1+20)=CalendarYear,MONTH(DecSun1+20)=12),DecSun1+20,""),IF(AND(YEAR(DecSun1+27)=CalendarYear,MONTH(DecSun1+27)=12),DecSun1+27,""))</f>
        <v>45282</v>
      </c>
      <c r="O48" s="72">
        <f>IF(DAY(DecSun1)=1,IF(AND(YEAR(DecSun1+21)=CalendarYear,MONTH(DecSun1+21)=12),DecSun1+21,""),IF(AND(YEAR(DecSun1+28)=CalendarYear,MONTH(DecSun1+28)=12),DecSun1+28,""))</f>
        <v>45283</v>
      </c>
      <c r="P48" s="60"/>
      <c r="S48" s="94"/>
    </row>
    <row r="49" spans="2:19" ht="15" customHeight="1" x14ac:dyDescent="0.2">
      <c r="B49" s="52">
        <f>IF(DAY(NovSun1)=1,IF(AND(YEAR(NovSun1+22)=CalendarYear,MONTH(NovSun1+22)=11),NovSun1+22,""),IF(AND(YEAR(NovSun1+29)=CalendarYear,MONTH(NovSun1+29)=11),NovSun1+29,""))</f>
        <v>45256</v>
      </c>
      <c r="C49" s="2">
        <f>IF(DAY(NovSun1)=1,IF(AND(YEAR(NovSun1+23)=CalendarYear,MONTH(NovSun1+23)=11),NovSun1+23,""),IF(AND(YEAR(NovSun1+30)=CalendarYear,MONTH(NovSun1+30)=11),NovSun1+30,""))</f>
        <v>45257</v>
      </c>
      <c r="D49" s="2">
        <f>IF(DAY(NovSun1)=1,IF(AND(YEAR(NovSun1+24)=CalendarYear,MONTH(NovSun1+24)=11),NovSun1+24,""),IF(AND(YEAR(NovSun1+31)=CalendarYear,MONTH(NovSun1+31)=11),NovSun1+31,""))</f>
        <v>45258</v>
      </c>
      <c r="E49" s="2">
        <f>IF(DAY(NovSun1)=1,IF(AND(YEAR(NovSun1+25)=CalendarYear,MONTH(NovSun1+25)=11),NovSun1+25,""),IF(AND(YEAR(NovSun1+32)=CalendarYear,MONTH(NovSun1+32)=11),NovSun1+32,""))</f>
        <v>45259</v>
      </c>
      <c r="F49" s="2">
        <f>IF(DAY(NovSun1)=1,IF(AND(YEAR(NovSun1+26)=CalendarYear,MONTH(NovSun1+26)=11),NovSun1+26,""),IF(AND(YEAR(NovSun1+33)=CalendarYear,MONTH(NovSun1+33)=11),NovSun1+33,""))</f>
        <v>45260</v>
      </c>
      <c r="G49" s="2" t="str">
        <f>IF(DAY(NovSun1)=1,IF(AND(YEAR(NovSun1+27)=CalendarYear,MONTH(NovSun1+27)=11),NovSun1+27,""),IF(AND(YEAR(NovSun1+34)=CalendarYear,MONTH(NovSun1+34)=11),NovSun1+34,""))</f>
        <v/>
      </c>
      <c r="H49" s="25" t="str">
        <f>IF(DAY(NovSun1)=1,IF(AND(YEAR(NovSun1+28)=CalendarYear,MONTH(NovSun1+28)=11),NovSun1+28,""),IF(AND(YEAR(NovSun1+35)=CalendarYear,MONTH(NovSun1+35)=11),NovSun1+35,""))</f>
        <v/>
      </c>
      <c r="I49" s="17">
        <f>IF(DAY(DecSun1)=1,IF(AND(YEAR(DecSun1+22)=CalendarYear,MONTH(DecSun1+22)=12),DecSun1+22,""),IF(AND(YEAR(DecSun1+29)=CalendarYear,MONTH(DecSun1+29)=12),DecSun1+29,""))</f>
        <v>45284</v>
      </c>
      <c r="J49" s="17">
        <f>IF(DAY(DecSun1)=1,IF(AND(YEAR(DecSun1+23)=CalendarYear,MONTH(DecSun1+23)=12),DecSun1+23,""),IF(AND(YEAR(DecSun1+30)=CalendarYear,MONTH(DecSun1+30)=12),DecSun1+30,""))</f>
        <v>45285</v>
      </c>
      <c r="K49" s="17">
        <f>IF(DAY(DecSun1)=1,IF(AND(YEAR(DecSun1+24)=CalendarYear,MONTH(DecSun1+24)=12),DecSun1+24,""),IF(AND(YEAR(DecSun1+31)=CalendarYear,MONTH(DecSun1+31)=12),DecSun1+31,""))</f>
        <v>45286</v>
      </c>
      <c r="L49" s="2">
        <f>IF(DAY(DecSun1)=1,IF(AND(YEAR(DecSun1+25)=CalendarYear,MONTH(DecSun1+25)=12),DecSun1+25,""),IF(AND(YEAR(DecSun1+32)=CalendarYear,MONTH(DecSun1+32)=12),DecSun1+32,""))</f>
        <v>45287</v>
      </c>
      <c r="M49" s="2">
        <f>IF(DAY(DecSun1)=1,IF(AND(YEAR(DecSun1+26)=CalendarYear,MONTH(DecSun1+26)=12),DecSun1+26,""),IF(AND(YEAR(DecSun1+33)=CalendarYear,MONTH(DecSun1+33)=12),DecSun1+33,""))</f>
        <v>45288</v>
      </c>
      <c r="N49" s="2">
        <f>IF(DAY(DecSun1)=1,IF(AND(YEAR(DecSun1+27)=CalendarYear,MONTH(DecSun1+27)=12),DecSun1+27,""),IF(AND(YEAR(DecSun1+34)=CalendarYear,MONTH(DecSun1+34)=12),DecSun1+34,""))</f>
        <v>45289</v>
      </c>
      <c r="O49" s="72">
        <v>30</v>
      </c>
      <c r="P49" s="60"/>
      <c r="S49" s="94"/>
    </row>
    <row r="50" spans="2:19" ht="13.5" customHeight="1" x14ac:dyDescent="0.2">
      <c r="B50" s="32" t="str">
        <f>IF(DAY(NovSun1)=1,IF(AND(YEAR(NovSun1+29)=CalendarYear,MONTH(NovSun1+29)=11),NovSun1+29,""),IF(AND(YEAR(NovSun1+36)=CalendarYear,MONTH(NovSun1+36)=11),NovSun1+36,""))</f>
        <v/>
      </c>
      <c r="C50" s="27" t="str">
        <f>IF(DAY(NovSun1)=1,IF(AND(YEAR(NovSun1+30)=CalendarYear,MONTH(NovSun1+30)=11),NovSun1+30,""),IF(AND(YEAR(NovSun1+37)=CalendarYear,MONTH(NovSun1+37)=11),NovSun1+37,""))</f>
        <v/>
      </c>
      <c r="D50" s="27" t="str">
        <f>IF(DAY(NovSun1)=1,IF(AND(YEAR(NovSun1+31)=CalendarYear,MONTH(NovSun1+31)=11),NovSun1+31,""),IF(AND(YEAR(NovSun1+38)=CalendarYear,MONTH(NovSun1+38)=11),NovSun1+38,""))</f>
        <v/>
      </c>
      <c r="E50" s="27" t="str">
        <f>IF(DAY(NovSun1)=1,IF(AND(YEAR(NovSun1+32)=CalendarYear,MONTH(NovSun1+32)=11),NovSun1+32,""),IF(AND(YEAR(NovSun1+39)=CalendarYear,MONTH(NovSun1+39)=11),NovSun1+39,""))</f>
        <v/>
      </c>
      <c r="F50" s="27" t="str">
        <f>IF(DAY(NovSun1)=1,IF(AND(YEAR(NovSun1+33)=CalendarYear,MONTH(NovSun1+33)=11),NovSun1+33,""),IF(AND(YEAR(NovSun1+40)=CalendarYear,MONTH(NovSun1+40)=11),NovSun1+40,""))</f>
        <v/>
      </c>
      <c r="G50" s="27" t="str">
        <f>IF(DAY(NovSun1)=1,IF(AND(YEAR(NovSun1+34)=CalendarYear,MONTH(NovSun1+34)=11),NovSun1+34,""),IF(AND(YEAR(NovSun1+41)=CalendarYear,MONTH(NovSun1+41)=11),NovSun1+41,""))</f>
        <v/>
      </c>
      <c r="H50" s="28" t="str">
        <f>IF(DAY(NovSun1)=1,IF(AND(YEAR(NovSun1+35)=CalendarYear,MONTH(NovSun1+35)=11),NovSun1+35,""),IF(AND(YEAR(NovSun1+42)=CalendarYear,MONTH(NovSun1+42)=11),NovSun1+42,""))</f>
        <v/>
      </c>
      <c r="I50" s="35">
        <f>IF(DAY(DecSun1)=1,IF(AND(YEAR(DecSun1+29)=CalendarYear,MONTH(DecSun1+29)=12),DecSun1+29,""),IF(AND(YEAR(DecSun1+36)=CalendarYear,MONTH(DecSun1+36)=12),DecSun1+36,""))</f>
        <v>45291</v>
      </c>
      <c r="J50" s="27" t="str">
        <f>IF(DAY(DecSun1)=1,IF(AND(YEAR(DecSun1+30)=CalendarYear,MONTH(DecSun1+30)=12),DecSun1+30,""),IF(AND(YEAR(DecSun1+37)=CalendarYear,MONTH(DecSun1+37)=12),DecSun1+37,""))</f>
        <v/>
      </c>
      <c r="K50" s="27" t="str">
        <f>IF(DAY(DecSun1)=1,IF(AND(YEAR(DecSun1+31)=CalendarYear,MONTH(DecSun1+31)=12),DecSun1+31,""),IF(AND(YEAR(DecSun1+38)=CalendarYear,MONTH(DecSun1+38)=12),DecSun1+38,""))</f>
        <v/>
      </c>
      <c r="L50" s="27" t="str">
        <f>IF(DAY(DecSun1)=1,IF(AND(YEAR(DecSun1+32)=CalendarYear,MONTH(DecSun1+32)=12),DecSun1+32,""),IF(AND(YEAR(DecSun1+39)=CalendarYear,MONTH(DecSun1+39)=12),DecSun1+39,""))</f>
        <v/>
      </c>
      <c r="M50" s="27" t="str">
        <f>IF(DAY(DecSun1)=1,IF(AND(YEAR(DecSun1+33)=CalendarYear,MONTH(DecSun1+33)=12),DecSun1+33,""),IF(AND(YEAR(DecSun1+40)=CalendarYear,MONTH(DecSun1+40)=12),DecSun1+40,""))</f>
        <v/>
      </c>
      <c r="N50" s="27" t="str">
        <f>IF(DAY(DecSun1)=1,IF(AND(YEAR(DecSun1+34)=CalendarYear,MONTH(DecSun1+34)=12),DecSun1+34,""),IF(AND(YEAR(DecSun1+41)=CalendarYear,MONTH(DecSun1+41)=12),DecSun1+41,""))</f>
        <v/>
      </c>
      <c r="O50" s="28" t="str">
        <f>IF(DAY(DecSun1)=1,IF(AND(YEAR(DecSun1+35)=CalendarYear,MONTH(DecSun1+35)=12),DecSun1+35,""),IF(AND(YEAR(DecSun1+42)=CalendarYear,MONTH(DecSun1+42)=12),DecSun1+42,""))</f>
        <v/>
      </c>
      <c r="S50" s="5"/>
    </row>
    <row r="51" spans="2:19" ht="15" customHeight="1" x14ac:dyDescent="0.2">
      <c r="S51" s="5"/>
    </row>
    <row r="52" spans="2:19" ht="15" customHeight="1" x14ac:dyDescent="0.2"/>
    <row r="53" spans="2:19" ht="15" customHeight="1" x14ac:dyDescent="0.2"/>
    <row r="54" spans="2:19" ht="15" customHeight="1" x14ac:dyDescent="0.2"/>
    <row r="55" spans="2:19" ht="15" customHeight="1" x14ac:dyDescent="0.2"/>
    <row r="56" spans="2:19" ht="15" customHeight="1" x14ac:dyDescent="0.2"/>
    <row r="57" spans="2:19" ht="15" customHeight="1" x14ac:dyDescent="0.2"/>
    <row r="58" spans="2:19" ht="15" customHeight="1" x14ac:dyDescent="0.2"/>
    <row r="59" spans="2:19" ht="15" customHeight="1" x14ac:dyDescent="0.2"/>
    <row r="60" spans="2:19" ht="15" customHeight="1" x14ac:dyDescent="0.2"/>
    <row r="61" spans="2:19" ht="15" customHeight="1" x14ac:dyDescent="0.2"/>
    <row r="62" spans="2:19" ht="15" customHeight="1" x14ac:dyDescent="0.2"/>
    <row r="63" spans="2:19" ht="15" customHeight="1" x14ac:dyDescent="0.2"/>
  </sheetData>
  <mergeCells count="16">
    <mergeCell ref="B11:H11"/>
    <mergeCell ref="I11:O11"/>
    <mergeCell ref="B1:E1"/>
    <mergeCell ref="F1:O1"/>
    <mergeCell ref="B2:H2"/>
    <mergeCell ref="B3:H3"/>
    <mergeCell ref="I3:O3"/>
    <mergeCell ref="B43:H43"/>
    <mergeCell ref="I43:O43"/>
    <mergeCell ref="S45:S49"/>
    <mergeCell ref="B19:H19"/>
    <mergeCell ref="I19:O19"/>
    <mergeCell ref="B27:H27"/>
    <mergeCell ref="I27:O27"/>
    <mergeCell ref="B35:H35"/>
    <mergeCell ref="I35:O35"/>
  </mergeCells>
  <dataValidations count="1">
    <dataValidation allowBlank="1" showInputMessage="1" showErrorMessage="1" errorTitle="Invalid Year" error="Enter a year from 1900 to 9999, or use the scroll bar to find a year." sqref="B1" xr:uid="{44D8711D-B683-493E-96F7-C5780CEC6546}"/>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1" r:id="rId3" name="Spinner">
              <controlPr defaultSize="0" print="0" autoPict="0" altText="Use the spinner button to change calendar year or enter year in cell C1">
                <anchor moveWithCells="1">
                  <from>
                    <xdr:col>1</xdr:col>
                    <xdr:colOff>0</xdr:colOff>
                    <xdr:row>0</xdr:row>
                    <xdr:rowOff>38100</xdr:rowOff>
                  </from>
                  <to>
                    <xdr:col>1</xdr:col>
                    <xdr:colOff>133350</xdr:colOff>
                    <xdr:row>7</xdr:row>
                    <xdr:rowOff>95250</xdr:rowOff>
                  </to>
                </anchor>
              </controlPr>
            </control>
          </mc:Choice>
        </mc:AlternateContent>
        <mc:AlternateContent xmlns:mc="http://schemas.openxmlformats.org/markup-compatibility/2006">
          <mc:Choice Requires="x14">
            <control shapeId="20482" r:id="rId4" name="Spinner 2">
              <controlPr defaultSize="0" print="0" autoPict="0" altText="Use the spinner button to change calendar year or enter year in cell C1">
                <anchor moveWithCells="1">
                  <from>
                    <xdr:col>1</xdr:col>
                    <xdr:colOff>0</xdr:colOff>
                    <xdr:row>0</xdr:row>
                    <xdr:rowOff>38100</xdr:rowOff>
                  </from>
                  <to>
                    <xdr:col>1</xdr:col>
                    <xdr:colOff>133350</xdr:colOff>
                    <xdr:row>7</xdr:row>
                    <xdr:rowOff>95250</xdr:rowOff>
                  </to>
                </anchor>
              </controlPr>
            </control>
          </mc:Choice>
        </mc:AlternateContent>
      </controls>
    </mc:Choice>
  </mc:AlternateContent>
  <tableParts count="12">
    <tablePart r:id="rId5"/>
    <tablePart r:id="rId6"/>
    <tablePart r:id="rId7"/>
    <tablePart r:id="rId8"/>
    <tablePart r:id="rId9"/>
    <tablePart r:id="rId10"/>
    <tablePart r:id="rId11"/>
    <tablePart r:id="rId12"/>
    <tablePart r:id="rId13"/>
    <tablePart r:id="rId14"/>
    <tablePart r:id="rId15"/>
    <tablePart r:id="rId1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97E0C-93C4-469A-B03C-D5A8A53C1534}">
  <sheetPr>
    <tabColor rgb="FF00B0F0"/>
  </sheetPr>
  <dimension ref="A1:AK63"/>
  <sheetViews>
    <sheetView tabSelected="1" workbookViewId="0">
      <selection activeCell="S15" sqref="S15"/>
    </sheetView>
  </sheetViews>
  <sheetFormatPr defaultColWidth="9.5" defaultRowHeight="11.25" x14ac:dyDescent="0.2"/>
  <cols>
    <col min="1" max="1" width="1.5" style="16" customWidth="1"/>
    <col min="2" max="15" width="5.83203125" customWidth="1"/>
    <col min="16" max="16" width="1.1640625" customWidth="1"/>
    <col min="17" max="17" width="2.5" customWidth="1"/>
    <col min="18" max="18" width="33.1640625" customWidth="1"/>
    <col min="19" max="19" width="60" customWidth="1"/>
    <col min="20" max="20" width="49.1640625" customWidth="1"/>
    <col min="21" max="39" width="9.33203125" customWidth="1"/>
  </cols>
  <sheetData>
    <row r="1" spans="1:37" ht="30" customHeight="1" x14ac:dyDescent="0.2">
      <c r="A1" s="59" t="s">
        <v>1</v>
      </c>
      <c r="B1" s="101">
        <v>2023</v>
      </c>
      <c r="C1" s="101"/>
      <c r="D1" s="101"/>
      <c r="E1" s="101"/>
      <c r="F1" s="95" t="s">
        <v>43</v>
      </c>
      <c r="G1" s="96"/>
      <c r="H1" s="96"/>
      <c r="I1" s="96"/>
      <c r="J1" s="96"/>
      <c r="K1" s="96"/>
      <c r="L1" s="96"/>
      <c r="M1" s="96"/>
      <c r="N1" s="96"/>
      <c r="O1" s="96"/>
      <c r="P1" s="60"/>
      <c r="Q1" s="60"/>
      <c r="R1" s="62" t="s">
        <v>36</v>
      </c>
      <c r="S1" s="50"/>
    </row>
    <row r="2" spans="1:37" ht="15" customHeight="1" x14ac:dyDescent="0.2">
      <c r="A2" s="15" t="s">
        <v>2</v>
      </c>
      <c r="B2" s="89"/>
      <c r="C2" s="89"/>
      <c r="D2" s="89"/>
      <c r="E2" s="89"/>
      <c r="F2" s="89"/>
      <c r="G2" s="89"/>
      <c r="H2" s="89"/>
      <c r="P2" s="60"/>
    </row>
    <row r="3" spans="1:37" ht="15" customHeight="1" x14ac:dyDescent="0.3">
      <c r="A3" s="16" t="s">
        <v>3</v>
      </c>
      <c r="B3" s="100" t="s">
        <v>19</v>
      </c>
      <c r="C3" s="90"/>
      <c r="D3" s="90"/>
      <c r="E3" s="90"/>
      <c r="F3" s="90"/>
      <c r="G3" s="90"/>
      <c r="H3" s="91"/>
      <c r="I3" s="102" t="s">
        <v>20</v>
      </c>
      <c r="J3" s="92"/>
      <c r="K3" s="92"/>
      <c r="L3" s="92"/>
      <c r="M3" s="92"/>
      <c r="N3" s="92"/>
      <c r="O3" s="93"/>
      <c r="P3" s="60"/>
      <c r="S3" s="49"/>
    </row>
    <row r="4" spans="1:37" ht="15" customHeight="1" x14ac:dyDescent="0.25">
      <c r="A4" s="15" t="s">
        <v>11</v>
      </c>
      <c r="B4" s="51" t="s">
        <v>0</v>
      </c>
      <c r="C4" s="13" t="s">
        <v>44</v>
      </c>
      <c r="D4" s="13" t="s">
        <v>45</v>
      </c>
      <c r="E4" s="13" t="s">
        <v>46</v>
      </c>
      <c r="F4" s="13" t="s">
        <v>47</v>
      </c>
      <c r="G4" s="13" t="s">
        <v>48</v>
      </c>
      <c r="H4" s="24" t="s">
        <v>49</v>
      </c>
      <c r="I4" s="51" t="s">
        <v>0</v>
      </c>
      <c r="J4" s="13" t="s">
        <v>44</v>
      </c>
      <c r="K4" s="13" t="s">
        <v>45</v>
      </c>
      <c r="L4" s="13" t="s">
        <v>46</v>
      </c>
      <c r="M4" s="13" t="s">
        <v>47</v>
      </c>
      <c r="N4" s="13" t="s">
        <v>48</v>
      </c>
      <c r="O4" s="24" t="s">
        <v>49</v>
      </c>
      <c r="P4" s="60"/>
      <c r="S4" s="48"/>
    </row>
    <row r="5" spans="1:37" ht="15" customHeight="1" x14ac:dyDescent="0.25">
      <c r="A5" s="15"/>
      <c r="B5" s="52">
        <f>IF(DAY(JanSun1)=1,"",IF(AND(YEAR(JanSun1+1)=CalendarYear,MONTH(JanSun1+1)=1),JanSun1+1,""))</f>
        <v>44927</v>
      </c>
      <c r="C5" s="2">
        <v>2</v>
      </c>
      <c r="D5" s="2">
        <f>IF(DAY(JanSun1)=1,"",IF(AND(YEAR(JanSun1+3)=CalendarYear,MONTH(JanSun1+3)=1),JanSun1+3,""))</f>
        <v>44929</v>
      </c>
      <c r="E5" s="2">
        <f>IF(DAY(JanSun1)=1,"",IF(AND(YEAR(JanSun1+4)=CalendarYear,MONTH(JanSun1+4)=1),JanSun1+4,""))</f>
        <v>44930</v>
      </c>
      <c r="F5" s="2">
        <f>IF(DAY(JanSun1)=1,"",IF(AND(YEAR(JanSun1+5)=CalendarYear,MONTH(JanSun1+5)=1),JanSun1+5,""))</f>
        <v>44931</v>
      </c>
      <c r="G5" s="71">
        <f>IF(DAY(JanSun1)=1,"",IF(AND(YEAR(JanSun1+6)=CalendarYear,MONTH(JanSun1+6)=1),JanSun1+6,""))</f>
        <v>44932</v>
      </c>
      <c r="H5" s="72">
        <f>IF(DAY(JanSun1)=1,IF(AND(YEAR(JanSun1)=CalendarYear,MONTH(JanSun1)=1),JanSun1,""),IF(AND(YEAR(JanSun1+7)=CalendarYear,MONTH(JanSun1+7)=1),JanSun1+7,""))</f>
        <v>44933</v>
      </c>
      <c r="I5" s="52" t="str">
        <f>IF(DAY(FebSun1)=1,"",IF(AND(YEAR(FebSun1+1)=CalendarYear,MONTH(FebSun1+1)=2),FebSun1+1,""))</f>
        <v/>
      </c>
      <c r="J5" s="2" t="str">
        <f>IF(DAY(FebSun1)=1,"",IF(AND(YEAR(FebSun1+2)=CalendarYear,MONTH(FebSun1+2)=2),FebSun1+2,""))</f>
        <v/>
      </c>
      <c r="K5" s="2" t="str">
        <f>IF(DAY(FebSun1)=1,"",IF(AND(YEAR(FebSun1+3)=CalendarYear,MONTH(FebSun1+3)=2),FebSun1+3,""))</f>
        <v/>
      </c>
      <c r="L5" s="2">
        <f>IF(DAY(FebSun1)=1,"",IF(AND(YEAR(FebSun1+4)=CalendarYear,MONTH(FebSun1+4)=2),FebSun1+4,""))</f>
        <v>44958</v>
      </c>
      <c r="M5" s="2">
        <f>IF(DAY(FebSun1)=1,"",IF(AND(YEAR(FebSun1+5)=CalendarYear,MONTH(FebSun1+5)=2),FebSun1+5,""))</f>
        <v>44959</v>
      </c>
      <c r="N5" s="2">
        <f>IF(DAY(FebSun1)=1,"",IF(AND(YEAR(FebSun1+6)=CalendarYear,MONTH(FebSun1+6)=2),FebSun1+6,""))</f>
        <v>44960</v>
      </c>
      <c r="O5" s="25">
        <f>IF(DAY(FebSun1)=1,IF(AND(YEAR(FebSun1)=CalendarYear,MONTH(FebSun1)=2),FebSun1,""),IF(AND(YEAR(FebSun1+7)=CalendarYear,MONTH(FebSun1+7)=2),FebSun1+7,""))</f>
        <v>44961</v>
      </c>
      <c r="P5" s="60"/>
      <c r="S5" s="48"/>
    </row>
    <row r="6" spans="1:37" ht="15" customHeight="1" x14ac:dyDescent="0.25">
      <c r="A6" s="15"/>
      <c r="B6" s="52">
        <f>IF(DAY(JanSun1)=1,IF(AND(YEAR(JanSun1+1)=CalendarYear,MONTH(JanSun1+1)=1),JanSun1+1,""),IF(AND(YEAR(JanSun1+8)=CalendarYear,MONTH(JanSun1+8)=1),JanSun1+8,""))</f>
        <v>44934</v>
      </c>
      <c r="C6" s="2">
        <f>IF(DAY(JanSun1)=1,IF(AND(YEAR(JanSun1+2)=CalendarYear,MONTH(JanSun1+2)=1),JanSun1+2,""),IF(AND(YEAR(JanSun1+9)=CalendarYear,MONTH(JanSun1+9)=1),JanSun1+9,""))</f>
        <v>44935</v>
      </c>
      <c r="D6" s="2">
        <f>IF(DAY(JanSun1)=1,IF(AND(YEAR(JanSun1+3)=CalendarYear,MONTH(JanSun1+3)=1),JanSun1+3,""),IF(AND(YEAR(JanSun1+10)=CalendarYear,MONTH(JanSun1+10)=1),JanSun1+10,""))</f>
        <v>44936</v>
      </c>
      <c r="E6" s="2">
        <f>IF(DAY(JanSun1)=1,IF(AND(YEAR(JanSun1+4)=CalendarYear,MONTH(JanSun1+4)=1),JanSun1+4,""),IF(AND(YEAR(JanSun1+11)=CalendarYear,MONTH(JanSun1+11)=1),JanSun1+11,""))</f>
        <v>44937</v>
      </c>
      <c r="F6" s="2">
        <f>IF(DAY(JanSun1)=1,IF(AND(YEAR(JanSun1+5)=CalendarYear,MONTH(JanSun1+5)=1),JanSun1+5,""),IF(AND(YEAR(JanSun1+12)=CalendarYear,MONTH(JanSun1+12)=1),JanSun1+12,""))</f>
        <v>44938</v>
      </c>
      <c r="G6" s="2">
        <f>IF(DAY(JanSun1)=1,IF(AND(YEAR(JanSun1+6)=CalendarYear,MONTH(JanSun1+6)=1),JanSun1+6,""),IF(AND(YEAR(JanSun1+13)=CalendarYear,MONTH(JanSun1+13)=1),JanSun1+13,""))</f>
        <v>44939</v>
      </c>
      <c r="H6" s="25">
        <f>IF(DAY(JanSun1)=1,IF(AND(YEAR(JanSun1+7)=CalendarYear,MONTH(JanSun1+7)=1),JanSun1+7,""),IF(AND(YEAR(JanSun1+14)=CalendarYear,MONTH(JanSun1+14)=1),JanSun1+14,""))</f>
        <v>44940</v>
      </c>
      <c r="I6" s="52">
        <f>IF(DAY(FebSun1)=1,IF(AND(YEAR(FebSun1+1)=CalendarYear,MONTH(FebSun1+1)=2),FebSun1+1,""),IF(AND(YEAR(FebSun1+8)=CalendarYear,MONTH(FebSun1+8)=2),FebSun1+8,""))</f>
        <v>44962</v>
      </c>
      <c r="J6" s="2">
        <f>IF(DAY(FebSun1)=1,IF(AND(YEAR(FebSun1+2)=CalendarYear,MONTH(FebSun1+2)=2),FebSun1+2,""),IF(AND(YEAR(FebSun1+9)=CalendarYear,MONTH(FebSun1+9)=2),FebSun1+9,""))</f>
        <v>44963</v>
      </c>
      <c r="K6" s="2">
        <f>IF(DAY(FebSun1)=1,IF(AND(YEAR(FebSun1+3)=CalendarYear,MONTH(FebSun1+3)=2),FebSun1+3,""),IF(AND(YEAR(FebSun1+10)=CalendarYear,MONTH(FebSun1+10)=2),FebSun1+10,""))</f>
        <v>44964</v>
      </c>
      <c r="L6" s="2">
        <f>IF(DAY(FebSun1)=1,IF(AND(YEAR(FebSun1+4)=CalendarYear,MONTH(FebSun1+4)=2),FebSun1+4,""),IF(AND(YEAR(FebSun1+11)=CalendarYear,MONTH(FebSun1+11)=2),FebSun1+11,""))</f>
        <v>44965</v>
      </c>
      <c r="M6" s="2">
        <f>IF(DAY(FebSun1)=1,IF(AND(YEAR(FebSun1+5)=CalendarYear,MONTH(FebSun1+5)=2),FebSun1+5,""),IF(AND(YEAR(FebSun1+12)=CalendarYear,MONTH(FebSun1+12)=2),FebSun1+12,""))</f>
        <v>44966</v>
      </c>
      <c r="N6" s="2">
        <f>IF(DAY(FebSun1)=1,IF(AND(YEAR(FebSun1+6)=CalendarYear,MONTH(FebSun1+6)=2),FebSun1+6,""),IF(AND(YEAR(FebSun1+13)=CalendarYear,MONTH(FebSun1+13)=2),FebSun1+13,""))</f>
        <v>44967</v>
      </c>
      <c r="O6" s="25">
        <f>IF(DAY(FebSun1)=1,IF(AND(YEAR(FebSun1+7)=CalendarYear,MONTH(FebSun1+7)=2),FebSun1+7,""),IF(AND(YEAR(FebSun1+14)=CalendarYear,MONTH(FebSun1+14)=2),FebSun1+14,""))</f>
        <v>44968</v>
      </c>
      <c r="P6" s="60"/>
      <c r="R6" s="48"/>
      <c r="S6" s="48"/>
    </row>
    <row r="7" spans="1:37" ht="15.75" x14ac:dyDescent="0.25">
      <c r="B7" s="52">
        <f>IF(DAY(JanSun1)=1,IF(AND(YEAR(JanSun1+8)=CalendarYear,MONTH(JanSun1+8)=1),JanSun1+8,""),IF(AND(YEAR(JanSun1+15)=CalendarYear,MONTH(JanSun1+15)=1),JanSun1+15,""))</f>
        <v>44941</v>
      </c>
      <c r="C7" s="2">
        <f>IF(DAY(JanSun1)=1,IF(AND(YEAR(JanSun1+9)=CalendarYear,MONTH(JanSun1+9)=1),JanSun1+9,""),IF(AND(YEAR(JanSun1+16)=CalendarYear,MONTH(JanSun1+16)=1),JanSun1+16,""))</f>
        <v>44942</v>
      </c>
      <c r="D7" s="2">
        <f>IF(DAY(JanSun1)=1,IF(AND(YEAR(JanSun1+10)=CalendarYear,MONTH(JanSun1+10)=1),JanSun1+10,""),IF(AND(YEAR(JanSun1+17)=CalendarYear,MONTH(JanSun1+17)=1),JanSun1+17,""))</f>
        <v>44943</v>
      </c>
      <c r="E7" s="2">
        <f>IF(DAY(JanSun1)=1,IF(AND(YEAR(JanSun1+11)=CalendarYear,MONTH(JanSun1+11)=1),JanSun1+11,""),IF(AND(YEAR(JanSun1+18)=CalendarYear,MONTH(JanSun1+18)=1),JanSun1+18,""))</f>
        <v>44944</v>
      </c>
      <c r="F7" s="2">
        <f>IF(DAY(JanSun1)=1,IF(AND(YEAR(JanSun1+12)=CalendarYear,MONTH(JanSun1+12)=1),JanSun1+12,""),IF(AND(YEAR(JanSun1+19)=CalendarYear,MONTH(JanSun1+19)=1),JanSun1+19,""))</f>
        <v>44945</v>
      </c>
      <c r="G7" s="2">
        <f>IF(DAY(JanSun1)=1,IF(AND(YEAR(JanSun1+13)=CalendarYear,MONTH(JanSun1+13)=1),JanSun1+13,""),IF(AND(YEAR(JanSun1+20)=CalendarYear,MONTH(JanSun1+20)=1),JanSun1+20,""))</f>
        <v>44946</v>
      </c>
      <c r="H7" s="25">
        <f>IF(DAY(JanSun1)=1,IF(AND(YEAR(JanSun1+14)=CalendarYear,MONTH(JanSun1+14)=1),JanSun1+14,""),IF(AND(YEAR(JanSun1+21)=CalendarYear,MONTH(JanSun1+21)=1),JanSun1+21,""))</f>
        <v>44947</v>
      </c>
      <c r="I7" s="52">
        <f>IF(DAY(FebSun1)=1,IF(AND(YEAR(FebSun1+8)=CalendarYear,MONTH(FebSun1+8)=2),FebSun1+8,""),IF(AND(YEAR(FebSun1+15)=CalendarYear,MONTH(FebSun1+15)=2),FebSun1+15,""))</f>
        <v>44969</v>
      </c>
      <c r="J7" s="2">
        <f>IF(DAY(FebSun1)=1,IF(AND(YEAR(FebSun1+9)=CalendarYear,MONTH(FebSun1+9)=2),FebSun1+9,""),IF(AND(YEAR(FebSun1+16)=CalendarYear,MONTH(FebSun1+16)=2),FebSun1+16,""))</f>
        <v>44970</v>
      </c>
      <c r="K7" s="2">
        <f>IF(DAY(FebSun1)=1,IF(AND(YEAR(FebSun1+10)=CalendarYear,MONTH(FebSun1+10)=2),FebSun1+10,""),IF(AND(YEAR(FebSun1+17)=CalendarYear,MONTH(FebSun1+17)=2),FebSun1+17,""))</f>
        <v>44971</v>
      </c>
      <c r="L7" s="2">
        <f>IF(DAY(FebSun1)=1,IF(AND(YEAR(FebSun1+11)=CalendarYear,MONTH(FebSun1+11)=2),FebSun1+11,""),IF(AND(YEAR(FebSun1+18)=CalendarYear,MONTH(FebSun1+18)=2),FebSun1+18,""))</f>
        <v>44972</v>
      </c>
      <c r="M7" s="2">
        <f>IF(DAY(FebSun1)=1,IF(AND(YEAR(FebSun1+12)=CalendarYear,MONTH(FebSun1+12)=2),FebSun1+12,""),IF(AND(YEAR(FebSun1+19)=CalendarYear,MONTH(FebSun1+19)=2),FebSun1+19,""))</f>
        <v>44973</v>
      </c>
      <c r="N7" s="2">
        <f>IF(DAY(FebSun1)=1,IF(AND(YEAR(FebSun1+13)=CalendarYear,MONTH(FebSun1+13)=2),FebSun1+13,""),IF(AND(YEAR(FebSun1+20)=CalendarYear,MONTH(FebSun1+20)=2),FebSun1+20,""))</f>
        <v>44974</v>
      </c>
      <c r="O7" s="25">
        <f>IF(DAY(FebSun1)=1,IF(AND(YEAR(FebSun1+14)=CalendarYear,MONTH(FebSun1+14)=2),FebSun1+14,""),IF(AND(YEAR(FebSun1+21)=CalendarYear,MONTH(FebSun1+21)=2),FebSun1+21,""))</f>
        <v>44975</v>
      </c>
      <c r="P7" s="60"/>
      <c r="S7" s="48"/>
    </row>
    <row r="8" spans="1:37" ht="15.75" x14ac:dyDescent="0.25">
      <c r="B8" s="52">
        <f>IF(DAY(JanSun1)=1,IF(AND(YEAR(JanSun1+15)=CalendarYear,MONTH(JanSun1+15)=1),JanSun1+15,""),IF(AND(YEAR(JanSun1+22)=CalendarYear,MONTH(JanSun1+22)=1),JanSun1+22,""))</f>
        <v>44948</v>
      </c>
      <c r="C8" s="2">
        <f>IF(DAY(JanSun1)=1,IF(AND(YEAR(JanSun1+16)=CalendarYear,MONTH(JanSun1+16)=1),JanSun1+16,""),IF(AND(YEAR(JanSun1+23)=CalendarYear,MONTH(JanSun1+23)=1),JanSun1+23,""))</f>
        <v>44949</v>
      </c>
      <c r="D8" s="2">
        <f>IF(DAY(JanSun1)=1,IF(AND(YEAR(JanSun1+17)=CalendarYear,MONTH(JanSun1+17)=1),JanSun1+17,""),IF(AND(YEAR(JanSun1+24)=CalendarYear,MONTH(JanSun1+24)=1),JanSun1+24,""))</f>
        <v>44950</v>
      </c>
      <c r="E8" s="2">
        <f>IF(DAY(JanSun1)=1,IF(AND(YEAR(JanSun1+18)=CalendarYear,MONTH(JanSun1+18)=1),JanSun1+18,""),IF(AND(YEAR(JanSun1+25)=CalendarYear,MONTH(JanSun1+25)=1),JanSun1+25,""))</f>
        <v>44951</v>
      </c>
      <c r="F8" s="2">
        <f>IF(DAY(JanSun1)=1,IF(AND(YEAR(JanSun1+19)=CalendarYear,MONTH(JanSun1+19)=1),JanSun1+19,""),IF(AND(YEAR(JanSun1+26)=CalendarYear,MONTH(JanSun1+26)=1),JanSun1+26,""))</f>
        <v>44952</v>
      </c>
      <c r="G8" s="2">
        <f>IF(DAY(JanSun1)=1,IF(AND(YEAR(JanSun1+20)=CalendarYear,MONTH(JanSun1+20)=1),JanSun1+20,""),IF(AND(YEAR(JanSun1+27)=CalendarYear,MONTH(JanSun1+27)=1),JanSun1+27,""))</f>
        <v>44953</v>
      </c>
      <c r="H8" s="25">
        <f>IF(DAY(JanSun1)=1,IF(AND(YEAR(JanSun1+21)=CalendarYear,MONTH(JanSun1+21)=1),JanSun1+21,""),IF(AND(YEAR(JanSun1+28)=CalendarYear,MONTH(JanSun1+28)=1),JanSun1+28,""))</f>
        <v>44954</v>
      </c>
      <c r="I8" s="52">
        <f>IF(DAY(FebSun1)=1,IF(AND(YEAR(FebSun1+15)=CalendarYear,MONTH(FebSun1+15)=2),FebSun1+15,""),IF(AND(YEAR(FebSun1+22)=CalendarYear,MONTH(FebSun1+22)=2),FebSun1+22,""))</f>
        <v>44976</v>
      </c>
      <c r="J8" s="2">
        <f>IF(DAY(FebSun1)=1,IF(AND(YEAR(FebSun1+16)=CalendarYear,MONTH(FebSun1+16)=2),FebSun1+16,""),IF(AND(YEAR(FebSun1+23)=CalendarYear,MONTH(FebSun1+23)=2),FebSun1+23,""))</f>
        <v>44977</v>
      </c>
      <c r="K8" s="2">
        <f>IF(DAY(FebSun1)=1,IF(AND(YEAR(FebSun1+17)=CalendarYear,MONTH(FebSun1+17)=2),FebSun1+17,""),IF(AND(YEAR(FebSun1+24)=CalendarYear,MONTH(FebSun1+24)=2),FebSun1+24,""))</f>
        <v>44978</v>
      </c>
      <c r="L8" s="2">
        <f>IF(DAY(FebSun1)=1,IF(AND(YEAR(FebSun1+18)=CalendarYear,MONTH(FebSun1+18)=2),FebSun1+18,""),IF(AND(YEAR(FebSun1+25)=CalendarYear,MONTH(FebSun1+25)=2),FebSun1+25,""))</f>
        <v>44979</v>
      </c>
      <c r="M8" s="2">
        <f>IF(DAY(FebSun1)=1,IF(AND(YEAR(FebSun1+19)=CalendarYear,MONTH(FebSun1+19)=2),FebSun1+19,""),IF(AND(YEAR(FebSun1+26)=CalendarYear,MONTH(FebSun1+26)=2),FebSun1+26,""))</f>
        <v>44980</v>
      </c>
      <c r="N8" s="2">
        <f>IF(DAY(FebSun1)=1,IF(AND(YEAR(FebSun1+20)=CalendarYear,MONTH(FebSun1+20)=2),FebSun1+20,""),IF(AND(YEAR(FebSun1+27)=CalendarYear,MONTH(FebSun1+27)=2),FebSun1+27,""))</f>
        <v>44981</v>
      </c>
      <c r="O8" s="25">
        <f>IF(DAY(FebSun1)=1,IF(AND(YEAR(FebSun1+21)=CalendarYear,MONTH(FebSun1+21)=2),FebSun1+21,""),IF(AND(YEAR(FebSun1+28)=CalendarYear,MONTH(FebSun1+28)=2),FebSun1+28,""))</f>
        <v>44982</v>
      </c>
      <c r="P8" s="60"/>
      <c r="S8" s="48"/>
    </row>
    <row r="9" spans="1:37" ht="15" customHeight="1" x14ac:dyDescent="0.3">
      <c r="B9" s="52">
        <f>IF(DAY(JanSun1)=1,IF(AND(YEAR(JanSun1+22)=CalendarYear,MONTH(JanSun1+22)=1),JanSun1+22,""),IF(AND(YEAR(JanSun1+29)=CalendarYear,MONTH(JanSun1+29)=1),JanSun1+29,""))</f>
        <v>44955</v>
      </c>
      <c r="C9" s="2">
        <f>IF(DAY(JanSun1)=1,IF(AND(YEAR(JanSun1+23)=CalendarYear,MONTH(JanSun1+23)=1),JanSun1+23,""),IF(AND(YEAR(JanSun1+30)=CalendarYear,MONTH(JanSun1+30)=1),JanSun1+30,""))</f>
        <v>44956</v>
      </c>
      <c r="D9" s="2">
        <f>IF(DAY(JanSun1)=1,IF(AND(YEAR(JanSun1+24)=CalendarYear,MONTH(JanSun1+24)=1),JanSun1+24,""),IF(AND(YEAR(JanSun1+31)=CalendarYear,MONTH(JanSun1+31)=1),JanSun1+31,""))</f>
        <v>44957</v>
      </c>
      <c r="E9" s="2" t="str">
        <f>IF(DAY(JanSun1)=1,IF(AND(YEAR(JanSun1+25)=CalendarYear,MONTH(JanSun1+25)=1),JanSun1+25,""),IF(AND(YEAR(JanSun1+32)=CalendarYear,MONTH(JanSun1+32)=1),JanSun1+32,""))</f>
        <v/>
      </c>
      <c r="F9" s="2" t="str">
        <f>IF(DAY(JanSun1)=1,IF(AND(YEAR(JanSun1+26)=CalendarYear,MONTH(JanSun1+26)=1),JanSun1+26,""),IF(AND(YEAR(JanSun1+33)=CalendarYear,MONTH(JanSun1+33)=1),JanSun1+33,""))</f>
        <v/>
      </c>
      <c r="G9" s="2" t="str">
        <f>IF(DAY(JanSun1)=1,IF(AND(YEAR(JanSun1+27)=CalendarYear,MONTH(JanSun1+27)=1),JanSun1+27,""),IF(AND(YEAR(JanSun1+34)=CalendarYear,MONTH(JanSun1+34)=1),JanSun1+34,""))</f>
        <v/>
      </c>
      <c r="H9" s="25" t="str">
        <f>IF(DAY(JanSun1)=1,IF(AND(YEAR(JanSun1+28)=CalendarYear,MONTH(JanSun1+28)=1),JanSun1+28,""),IF(AND(YEAR(JanSun1+35)=CalendarYear,MONTH(JanSun1+35)=1),JanSun1+35,""))</f>
        <v/>
      </c>
      <c r="I9" s="52">
        <f>IF(DAY(FebSun1)=1,IF(AND(YEAR(FebSun1+22)=CalendarYear,MONTH(FebSun1+22)=2),FebSun1+22,""),IF(AND(YEAR(FebSun1+29)=CalendarYear,MONTH(FebSun1+29)=2),FebSun1+29,""))</f>
        <v>44983</v>
      </c>
      <c r="J9" s="2">
        <f>IF(DAY(FebSun1)=1,IF(AND(YEAR(FebSun1+23)=CalendarYear,MONTH(FebSun1+23)=2),FebSun1+23,""),IF(AND(YEAR(FebSun1+30)=CalendarYear,MONTH(FebSun1+30)=2),FebSun1+30,""))</f>
        <v>44984</v>
      </c>
      <c r="K9" s="2">
        <f>IF(DAY(FebSun1)=1,IF(AND(YEAR(FebSun1+24)=CalendarYear,MONTH(FebSun1+24)=2),FebSun1+24,""),IF(AND(YEAR(FebSun1+31)=CalendarYear,MONTH(FebSun1+31)=2),FebSun1+31,""))</f>
        <v>44985</v>
      </c>
      <c r="L9" s="2" t="str">
        <f>IF(DAY(FebSun1)=1,IF(AND(YEAR(FebSun1+25)=CalendarYear,MONTH(FebSun1+25)=2),FebSun1+25,""),IF(AND(YEAR(FebSun1+32)=CalendarYear,MONTH(FebSun1+32)=2),FebSun1+32,""))</f>
        <v/>
      </c>
      <c r="M9" s="2" t="str">
        <f>IF(DAY(FebSun1)=1,IF(AND(YEAR(FebSun1+26)=CalendarYear,MONTH(FebSun1+26)=2),FebSun1+26,""),IF(AND(YEAR(FebSun1+33)=CalendarYear,MONTH(FebSun1+33)=2),FebSun1+33,""))</f>
        <v/>
      </c>
      <c r="N9" s="2" t="str">
        <f>IF(DAY(FebSun1)=1,IF(AND(YEAR(FebSun1+27)=CalendarYear,MONTH(FebSun1+27)=2),FebSun1+27,""),IF(AND(YEAR(FebSun1+34)=CalendarYear,MONTH(FebSun1+34)=2),FebSun1+34,""))</f>
        <v/>
      </c>
      <c r="O9" s="25" t="str">
        <f>IF(DAY(FebSun1)=1,IF(AND(YEAR(FebSun1+28)=CalendarYear,MONTH(FebSun1+28)=2),FebSun1+28,""),IF(AND(YEAR(FebSun1+35)=CalendarYear,MONTH(FebSun1+35)=2),FebSun1+35,""))</f>
        <v/>
      </c>
      <c r="P9" s="60"/>
      <c r="R9" s="58" t="s">
        <v>31</v>
      </c>
      <c r="S9" s="48"/>
    </row>
    <row r="10" spans="1:37" ht="15" customHeight="1" x14ac:dyDescent="0.3">
      <c r="A10" s="15" t="s">
        <v>4</v>
      </c>
      <c r="B10" s="53"/>
      <c r="C10" s="27"/>
      <c r="D10" s="27"/>
      <c r="E10" s="27"/>
      <c r="F10" s="27"/>
      <c r="G10" s="27"/>
      <c r="H10" s="28"/>
      <c r="I10" s="53"/>
      <c r="J10" s="27"/>
      <c r="K10" s="27"/>
      <c r="L10" s="27"/>
      <c r="M10" s="27"/>
      <c r="N10" s="27"/>
      <c r="O10" s="28"/>
      <c r="P10" s="61"/>
      <c r="Q10" s="1"/>
      <c r="R10" s="55" t="s">
        <v>36</v>
      </c>
      <c r="T10" s="1"/>
      <c r="U10" s="1"/>
      <c r="W10" s="1"/>
      <c r="X10" s="1"/>
      <c r="Y10" s="1"/>
      <c r="Z10" s="1"/>
      <c r="AA10" s="1"/>
      <c r="AB10" s="1"/>
      <c r="AC10" s="1"/>
      <c r="AE10" s="1"/>
      <c r="AF10" s="1"/>
      <c r="AG10" s="1"/>
      <c r="AH10" s="1"/>
      <c r="AI10" s="1"/>
      <c r="AJ10" s="1"/>
      <c r="AK10" s="1"/>
    </row>
    <row r="11" spans="1:37" ht="15" customHeight="1" x14ac:dyDescent="0.25">
      <c r="A11" s="15" t="s">
        <v>12</v>
      </c>
      <c r="B11" s="103" t="s">
        <v>21</v>
      </c>
      <c r="C11" s="104"/>
      <c r="D11" s="104"/>
      <c r="E11" s="104"/>
      <c r="F11" s="104"/>
      <c r="G11" s="104"/>
      <c r="H11" s="105"/>
      <c r="I11" s="103" t="s">
        <v>22</v>
      </c>
      <c r="J11" s="104"/>
      <c r="K11" s="104"/>
      <c r="L11" s="104"/>
      <c r="M11" s="104"/>
      <c r="N11" s="104"/>
      <c r="O11" s="105"/>
      <c r="P11" s="60"/>
      <c r="R11" s="77" t="s">
        <v>63</v>
      </c>
    </row>
    <row r="12" spans="1:37" ht="15" customHeight="1" x14ac:dyDescent="0.25">
      <c r="B12" s="51" t="s">
        <v>0</v>
      </c>
      <c r="C12" s="13" t="s">
        <v>44</v>
      </c>
      <c r="D12" s="13" t="s">
        <v>45</v>
      </c>
      <c r="E12" s="13" t="s">
        <v>46</v>
      </c>
      <c r="F12" s="13" t="s">
        <v>47</v>
      </c>
      <c r="G12" s="13" t="s">
        <v>48</v>
      </c>
      <c r="H12" s="24" t="s">
        <v>49</v>
      </c>
      <c r="I12" s="18" t="s">
        <v>0</v>
      </c>
      <c r="J12" s="13" t="s">
        <v>44</v>
      </c>
      <c r="K12" s="13" t="s">
        <v>45</v>
      </c>
      <c r="L12" s="13" t="s">
        <v>46</v>
      </c>
      <c r="M12" s="13" t="s">
        <v>47</v>
      </c>
      <c r="N12" s="13" t="s">
        <v>48</v>
      </c>
      <c r="O12" s="24" t="s">
        <v>49</v>
      </c>
      <c r="P12" s="60"/>
      <c r="R12" s="76" t="s">
        <v>61</v>
      </c>
    </row>
    <row r="13" spans="1:37" ht="15" customHeight="1" x14ac:dyDescent="0.25">
      <c r="A13" s="15"/>
      <c r="B13" s="52" t="str">
        <f>IF(DAY(MarSun1)=1,"",IF(AND(YEAR(MarSun1+1)=CalendarYear,MONTH(MarSun1+1)=3),MarSun1+1,""))</f>
        <v/>
      </c>
      <c r="C13" s="2" t="str">
        <f>IF(DAY(MarSun1)=1,"",IF(AND(YEAR(MarSun1+2)=CalendarYear,MONTH(MarSun1+2)=3),MarSun1+2,""))</f>
        <v/>
      </c>
      <c r="D13" s="2" t="str">
        <f>IF(DAY(MarSun1)=1,"",IF(AND(YEAR(MarSun1+3)=CalendarYear,MONTH(MarSun1+3)=3),MarSun1+3,""))</f>
        <v/>
      </c>
      <c r="E13" s="2">
        <f>IF(DAY(MarSun1)=1,"",IF(AND(YEAR(MarSun1+4)=CalendarYear,MONTH(MarSun1+4)=3),MarSun1+4,""))</f>
        <v>44986</v>
      </c>
      <c r="F13" s="2">
        <f>IF(DAY(MarSun1)=1,"",IF(AND(YEAR(MarSun1+5)=CalendarYear,MONTH(MarSun1+5)=3),MarSun1+5,""))</f>
        <v>44987</v>
      </c>
      <c r="G13" s="2">
        <f>IF(DAY(MarSun1)=1,"",IF(AND(YEAR(MarSun1+6)=CalendarYear,MONTH(MarSun1+6)=3),MarSun1+6,""))</f>
        <v>44988</v>
      </c>
      <c r="H13" s="25">
        <f>IF(DAY(MarSun1)=1,IF(AND(YEAR(MarSun1)=CalendarYear,MONTH(MarSun1)=3),MarSun1,""),IF(AND(YEAR(MarSun1+7)=CalendarYear,MONTH(MarSun1+7)=3),MarSun1+7,""))</f>
        <v>44989</v>
      </c>
      <c r="I13" s="17" t="str">
        <f>IF(DAY(AprSun1)=1,"",IF(AND(YEAR(AprSun1+1)=CalendarYear,MONTH(AprSun1+1)=4),AprSun1+1,""))</f>
        <v/>
      </c>
      <c r="J13" s="2" t="str">
        <f>IF(DAY(AprSun1)=1,"",IF(AND(YEAR(AprSun1+2)=CalendarYear,MONTH(AprSun1+2)=4),AprSun1+2,""))</f>
        <v/>
      </c>
      <c r="K13" s="2" t="str">
        <f>IF(DAY(AprSun1)=1,"",IF(AND(YEAR(AprSun1+3)=CalendarYear,MONTH(AprSun1+3)=4),AprSun1+3,""))</f>
        <v/>
      </c>
      <c r="L13" s="2" t="str">
        <f>IF(DAY(AprSun1)=1,"",IF(AND(YEAR(AprSun1+4)=CalendarYear,MONTH(AprSun1+4)=4),AprSun1+4,""))</f>
        <v/>
      </c>
      <c r="M13" s="17" t="str">
        <f>IF(DAY(AprSun1)=1,"",IF(AND(YEAR(AprSun1+5)=CalendarYear,MONTH(AprSun1+5)=4),AprSun1+5,""))</f>
        <v/>
      </c>
      <c r="N13" s="71" t="str">
        <f>IF(DAY(AprSun1)=1,"",IF(AND(YEAR(AprSun1+6)=CalendarYear,MONTH(AprSun1+6)=4),AprSun1+6,""))</f>
        <v/>
      </c>
      <c r="O13" s="25">
        <f>IF(DAY(AprSun1)=1,IF(AND(YEAR(AprSun1)=CalendarYear,MONTH(AprSun1)=4),AprSun1,""),IF(AND(YEAR(AprSun1+7)=CalendarYear,MONTH(AprSun1+7)=4),AprSun1+7,""))</f>
        <v>45017</v>
      </c>
      <c r="P13" s="60"/>
      <c r="R13" s="75" t="s">
        <v>62</v>
      </c>
    </row>
    <row r="14" spans="1:37" ht="15" customHeight="1" x14ac:dyDescent="0.3">
      <c r="B14" s="52">
        <f>IF(DAY(MarSun1)=1,IF(AND(YEAR(MarSun1+1)=CalendarYear,MONTH(MarSun1+1)=3),MarSun1+1,""),IF(AND(YEAR(MarSun1+8)=CalendarYear,MONTH(MarSun1+8)=3),MarSun1+8,""))</f>
        <v>44990</v>
      </c>
      <c r="C14" s="2">
        <f>IF(DAY(MarSun1)=1,IF(AND(YEAR(MarSun1+2)=CalendarYear,MONTH(MarSun1+2)=3),MarSun1+2,""),IF(AND(YEAR(MarSun1+9)=CalendarYear,MONTH(MarSun1+9)=3),MarSun1+9,""))</f>
        <v>44991</v>
      </c>
      <c r="D14" s="2">
        <f>IF(DAY(MarSun1)=1,IF(AND(YEAR(MarSun1+3)=CalendarYear,MONTH(MarSun1+3)=3),MarSun1+3,""),IF(AND(YEAR(MarSun1+10)=CalendarYear,MONTH(MarSun1+10)=3),MarSun1+10,""))</f>
        <v>44992</v>
      </c>
      <c r="E14" s="2">
        <f>IF(DAY(MarSun1)=1,IF(AND(YEAR(MarSun1+4)=CalendarYear,MONTH(MarSun1+4)=3),MarSun1+4,""),IF(AND(YEAR(MarSun1+11)=CalendarYear,MONTH(MarSun1+11)=3),MarSun1+11,""))</f>
        <v>44993</v>
      </c>
      <c r="F14" s="2">
        <f>IF(DAY(MarSun1)=1,IF(AND(YEAR(MarSun1+5)=CalendarYear,MONTH(MarSun1+5)=3),MarSun1+5,""),IF(AND(YEAR(MarSun1+12)=CalendarYear,MONTH(MarSun1+12)=3),MarSun1+12,""))</f>
        <v>44994</v>
      </c>
      <c r="G14" s="2">
        <f>IF(DAY(MarSun1)=1,IF(AND(YEAR(MarSun1+6)=CalendarYear,MONTH(MarSun1+6)=3),MarSun1+6,""),IF(AND(YEAR(MarSun1+13)=CalendarYear,MONTH(MarSun1+13)=3),MarSun1+13,""))</f>
        <v>44995</v>
      </c>
      <c r="H14" s="25">
        <f>IF(DAY(MarSun1)=1,IF(AND(YEAR(MarSun1+7)=CalendarYear,MONTH(MarSun1+7)=3),MarSun1+7,""),IF(AND(YEAR(MarSun1+14)=CalendarYear,MONTH(MarSun1+14)=3),MarSun1+14,""))</f>
        <v>44996</v>
      </c>
      <c r="I14" s="17">
        <f>IF(DAY(AprSun1)=1,IF(AND(YEAR(AprSun1+1)=CalendarYear,MONTH(AprSun1+1)=4),AprSun1+1,""),IF(AND(YEAR(AprSun1+8)=CalendarYear,MONTH(AprSun1+8)=4),AprSun1+8,""))</f>
        <v>45018</v>
      </c>
      <c r="J14" s="71">
        <f>IF(DAY(AprSun1)=1,IF(AND(YEAR(AprSun1+2)=CalendarYear,MONTH(AprSun1+2)=4),AprSun1+2,""),IF(AND(YEAR(AprSun1+9)=CalendarYear,MONTH(AprSun1+9)=4),AprSun1+9,""))</f>
        <v>45019</v>
      </c>
      <c r="K14" s="2">
        <f>IF(DAY(AprSun1)=1,IF(AND(YEAR(AprSun1+3)=CalendarYear,MONTH(AprSun1+3)=4),AprSun1+3,""),IF(AND(YEAR(AprSun1+10)=CalendarYear,MONTH(AprSun1+10)=4),AprSun1+10,""))</f>
        <v>45020</v>
      </c>
      <c r="L14" s="2">
        <f>IF(DAY(AprSun1)=1,IF(AND(YEAR(AprSun1+4)=CalendarYear,MONTH(AprSun1+4)=4),AprSun1+4,""),IF(AND(YEAR(AprSun1+11)=CalendarYear,MONTH(AprSun1+11)=4),AprSun1+11,""))</f>
        <v>45021</v>
      </c>
      <c r="M14" s="2">
        <f>IF(DAY(AprSun1)=1,IF(AND(YEAR(AprSun1+5)=CalendarYear,MONTH(AprSun1+5)=4),AprSun1+5,""),IF(AND(YEAR(AprSun1+12)=CalendarYear,MONTH(AprSun1+12)=4),AprSun1+12,""))</f>
        <v>45022</v>
      </c>
      <c r="N14" s="17">
        <f>IF(DAY(AprSun1)=1,IF(AND(YEAR(AprSun1+6)=CalendarYear,MONTH(AprSun1+6)=4),AprSun1+6,""),IF(AND(YEAR(AprSun1+13)=CalendarYear,MONTH(AprSun1+13)=4),AprSun1+13,""))</f>
        <v>45023</v>
      </c>
      <c r="O14" s="25">
        <f>IF(DAY(AprSun1)=1,IF(AND(YEAR(AprSun1+7)=CalendarYear,MONTH(AprSun1+7)=4),AprSun1+7,""),IF(AND(YEAR(AprSun1+14)=CalendarYear,MONTH(AprSun1+14)=4),AprSun1+14,""))</f>
        <v>45024</v>
      </c>
      <c r="P14" s="60"/>
      <c r="R14" s="73"/>
      <c r="S14" s="9"/>
    </row>
    <row r="15" spans="1:37" ht="15" customHeight="1" x14ac:dyDescent="0.3">
      <c r="B15" s="52">
        <f>IF(DAY(MarSun1)=1,IF(AND(YEAR(MarSun1+8)=CalendarYear,MONTH(MarSun1+8)=3),MarSun1+8,""),IF(AND(YEAR(MarSun1+15)=CalendarYear,MONTH(MarSun1+15)=3),MarSun1+15,""))</f>
        <v>44997</v>
      </c>
      <c r="C15" s="2">
        <f>IF(DAY(MarSun1)=1,IF(AND(YEAR(MarSun1+9)=CalendarYear,MONTH(MarSun1+9)=3),MarSun1+9,""),IF(AND(YEAR(MarSun1+16)=CalendarYear,MONTH(MarSun1+16)=3),MarSun1+16,""))</f>
        <v>44998</v>
      </c>
      <c r="D15" s="2">
        <f>IF(DAY(MarSun1)=1,IF(AND(YEAR(MarSun1+10)=CalendarYear,MONTH(MarSun1+10)=3),MarSun1+10,""),IF(AND(YEAR(MarSun1+17)=CalendarYear,MONTH(MarSun1+17)=3),MarSun1+17,""))</f>
        <v>44999</v>
      </c>
      <c r="E15" s="2">
        <f>IF(DAY(MarSun1)=1,IF(AND(YEAR(MarSun1+11)=CalendarYear,MONTH(MarSun1+11)=3),MarSun1+11,""),IF(AND(YEAR(MarSun1+18)=CalendarYear,MONTH(MarSun1+18)=3),MarSun1+18,""))</f>
        <v>45000</v>
      </c>
      <c r="F15" s="2">
        <f>IF(DAY(MarSun1)=1,IF(AND(YEAR(MarSun1+12)=CalendarYear,MONTH(MarSun1+12)=3),MarSun1+12,""),IF(AND(YEAR(MarSun1+19)=CalendarYear,MONTH(MarSun1+19)=3),MarSun1+19,""))</f>
        <v>45001</v>
      </c>
      <c r="G15" s="2">
        <f>IF(DAY(MarSun1)=1,IF(AND(YEAR(MarSun1+13)=CalendarYear,MONTH(MarSun1+13)=3),MarSun1+13,""),IF(AND(YEAR(MarSun1+20)=CalendarYear,MONTH(MarSun1+20)=3),MarSun1+20,""))</f>
        <v>45002</v>
      </c>
      <c r="H15" s="25">
        <f>IF(DAY(MarSun1)=1,IF(AND(YEAR(MarSun1+14)=CalendarYear,MONTH(MarSun1+14)=3),MarSun1+14,""),IF(AND(YEAR(MarSun1+21)=CalendarYear,MONTH(MarSun1+21)=3),MarSun1+21,""))</f>
        <v>45003</v>
      </c>
      <c r="I15" s="17">
        <f>IF(DAY(AprSun1)=1,IF(AND(YEAR(AprSun1+8)=CalendarYear,MONTH(AprSun1+8)=4),AprSun1+8,""),IF(AND(YEAR(AprSun1+15)=CalendarYear,MONTH(AprSun1+15)=4),AprSun1+15,""))</f>
        <v>45025</v>
      </c>
      <c r="J15" s="17">
        <f>IF(DAY(AprSun1)=1,IF(AND(YEAR(AprSun1+9)=CalendarYear,MONTH(AprSun1+9)=4),AprSun1+9,""),IF(AND(YEAR(AprSun1+16)=CalendarYear,MONTH(AprSun1+16)=4),AprSun1+16,""))</f>
        <v>45026</v>
      </c>
      <c r="K15" s="2">
        <f>IF(DAY(AprSun1)=1,IF(AND(YEAR(AprSun1+10)=CalendarYear,MONTH(AprSun1+10)=4),AprSun1+10,""),IF(AND(YEAR(AprSun1+17)=CalendarYear,MONTH(AprSun1+17)=4),AprSun1+17,""))</f>
        <v>45027</v>
      </c>
      <c r="L15" s="2">
        <f>IF(DAY(AprSun1)=1,IF(AND(YEAR(AprSun1+11)=CalendarYear,MONTH(AprSun1+11)=4),AprSun1+11,""),IF(AND(YEAR(AprSun1+18)=CalendarYear,MONTH(AprSun1+18)=4),AprSun1+18,""))</f>
        <v>45028</v>
      </c>
      <c r="M15" s="2">
        <f>IF(DAY(AprSun1)=1,IF(AND(YEAR(AprSun1+12)=CalendarYear,MONTH(AprSun1+12)=4),AprSun1+12,""),IF(AND(YEAR(AprSun1+19)=CalendarYear,MONTH(AprSun1+19)=4),AprSun1+19,""))</f>
        <v>45029</v>
      </c>
      <c r="N15" s="71">
        <f>IF(DAY(AprSun1)=1,IF(AND(YEAR(AprSun1+13)=CalendarYear,MONTH(AprSun1+13)=4),AprSun1+13,""),IF(AND(YEAR(AprSun1+20)=CalendarYear,MONTH(AprSun1+20)=4),AprSun1+20,""))</f>
        <v>45030</v>
      </c>
      <c r="O15" s="25">
        <f>IF(DAY(AprSun1)=1,IF(AND(YEAR(AprSun1+14)=CalendarYear,MONTH(AprSun1+14)=4),AprSun1+14,""),IF(AND(YEAR(AprSun1+21)=CalendarYear,MONTH(AprSun1+21)=4),AprSun1+21,""))</f>
        <v>45031</v>
      </c>
      <c r="P15" s="60"/>
      <c r="R15" s="73"/>
      <c r="S15" s="7"/>
    </row>
    <row r="16" spans="1:37" ht="15" customHeight="1" x14ac:dyDescent="0.3">
      <c r="B16" s="52">
        <f>IF(DAY(MarSun1)=1,IF(AND(YEAR(MarSun1+15)=CalendarYear,MONTH(MarSun1+15)=3),MarSun1+15,""),IF(AND(YEAR(MarSun1+22)=CalendarYear,MONTH(MarSun1+22)=3),MarSun1+22,""))</f>
        <v>45004</v>
      </c>
      <c r="C16" s="2">
        <f>IF(DAY(MarSun1)=1,IF(AND(YEAR(MarSun1+16)=CalendarYear,MONTH(MarSun1+16)=3),MarSun1+16,""),IF(AND(YEAR(MarSun1+23)=CalendarYear,MONTH(MarSun1+23)=3),MarSun1+23,""))</f>
        <v>45005</v>
      </c>
      <c r="D16" s="2">
        <f>IF(DAY(MarSun1)=1,IF(AND(YEAR(MarSun1+17)=CalendarYear,MONTH(MarSun1+17)=3),MarSun1+17,""),IF(AND(YEAR(MarSun1+24)=CalendarYear,MONTH(MarSun1+24)=3),MarSun1+24,""))</f>
        <v>45006</v>
      </c>
      <c r="E16" s="2">
        <f>IF(DAY(MarSun1)=1,IF(AND(YEAR(MarSun1+18)=CalendarYear,MONTH(MarSun1+18)=3),MarSun1+18,""),IF(AND(YEAR(MarSun1+25)=CalendarYear,MONTH(MarSun1+25)=3),MarSun1+25,""))</f>
        <v>45007</v>
      </c>
      <c r="F16" s="2">
        <f>IF(DAY(MarSun1)=1,IF(AND(YEAR(MarSun1+19)=CalendarYear,MONTH(MarSun1+19)=3),MarSun1+19,""),IF(AND(YEAR(MarSun1+26)=CalendarYear,MONTH(MarSun1+26)=3),MarSun1+26,""))</f>
        <v>45008</v>
      </c>
      <c r="G16" s="2">
        <f>IF(DAY(MarSun1)=1,IF(AND(YEAR(MarSun1+20)=CalendarYear,MONTH(MarSun1+20)=3),MarSun1+20,""),IF(AND(YEAR(MarSun1+27)=CalendarYear,MONTH(MarSun1+27)=3),MarSun1+27,""))</f>
        <v>45009</v>
      </c>
      <c r="H16" s="25">
        <f>IF(DAY(MarSun1)=1,IF(AND(YEAR(MarSun1+21)=CalendarYear,MONTH(MarSun1+21)=3),MarSun1+21,""),IF(AND(YEAR(MarSun1+28)=CalendarYear,MONTH(MarSun1+28)=3),MarSun1+28,""))</f>
        <v>45010</v>
      </c>
      <c r="I16" s="17">
        <f>IF(DAY(AprSun1)=1,IF(AND(YEAR(AprSun1+15)=CalendarYear,MONTH(AprSun1+15)=4),AprSun1+15,""),IF(AND(YEAR(AprSun1+22)=CalendarYear,MONTH(AprSun1+22)=4),AprSun1+22,""))</f>
        <v>45032</v>
      </c>
      <c r="J16" s="2">
        <f>IF(DAY(AprSun1)=1,IF(AND(YEAR(AprSun1+16)=CalendarYear,MONTH(AprSun1+16)=4),AprSun1+16,""),IF(AND(YEAR(AprSun1+23)=CalendarYear,MONTH(AprSun1+23)=4),AprSun1+23,""))</f>
        <v>45033</v>
      </c>
      <c r="K16" s="2">
        <f>IF(DAY(AprSun1)=1,IF(AND(YEAR(AprSun1+17)=CalendarYear,MONTH(AprSun1+17)=4),AprSun1+17,""),IF(AND(YEAR(AprSun1+24)=CalendarYear,MONTH(AprSun1+24)=4),AprSun1+24,""))</f>
        <v>45034</v>
      </c>
      <c r="L16" s="2">
        <f>IF(DAY(AprSun1)=1,IF(AND(YEAR(AprSun1+18)=CalendarYear,MONTH(AprSun1+18)=4),AprSun1+18,""),IF(AND(YEAR(AprSun1+25)=CalendarYear,MONTH(AprSun1+25)=4),AprSun1+25,""))</f>
        <v>45035</v>
      </c>
      <c r="M16" s="17">
        <f>IF(DAY(AprSun1)=1,IF(AND(YEAR(AprSun1+19)=CalendarYear,MONTH(AprSun1+19)=4),AprSun1+19,""),IF(AND(YEAR(AprSun1+26)=CalendarYear,MONTH(AprSun1+26)=4),AprSun1+26,""))</f>
        <v>45036</v>
      </c>
      <c r="N16" s="2">
        <f>IF(DAY(AprSun1)=1,IF(AND(YEAR(AprSun1+20)=CalendarYear,MONTH(AprSun1+20)=4),AprSun1+20,""),IF(AND(YEAR(AprSun1+27)=CalendarYear,MONTH(AprSun1+27)=4),AprSun1+27,""))</f>
        <v>45037</v>
      </c>
      <c r="O16" s="25">
        <f>IF(DAY(AprSun1)=1,IF(AND(YEAR(AprSun1+21)=CalendarYear,MONTH(AprSun1+21)=4),AprSun1+21,""),IF(AND(YEAR(AprSun1+28)=CalendarYear,MONTH(AprSun1+28)=4),AprSun1+28,""))</f>
        <v>45038</v>
      </c>
      <c r="P16" s="60"/>
      <c r="R16" s="73"/>
      <c r="S16" s="8"/>
    </row>
    <row r="17" spans="1:37" ht="15" customHeight="1" x14ac:dyDescent="0.3">
      <c r="B17" s="52">
        <f>IF(DAY(MarSun1)=1,IF(AND(YEAR(MarSun1+22)=CalendarYear,MONTH(MarSun1+22)=3),MarSun1+22,""),IF(AND(YEAR(MarSun1+29)=CalendarYear,MONTH(MarSun1+29)=3),MarSun1+29,""))</f>
        <v>45011</v>
      </c>
      <c r="C17" s="2">
        <f>IF(DAY(MarSun1)=1,IF(AND(YEAR(MarSun1+23)=CalendarYear,MONTH(MarSun1+23)=3),MarSun1+23,""),IF(AND(YEAR(MarSun1+30)=CalendarYear,MONTH(MarSun1+30)=3),MarSun1+30,""))</f>
        <v>45012</v>
      </c>
      <c r="D17" s="2">
        <f>IF(DAY(MarSun1)=1,IF(AND(YEAR(MarSun1+24)=CalendarYear,MONTH(MarSun1+24)=3),MarSun1+24,""),IF(AND(YEAR(MarSun1+31)=CalendarYear,MONTH(MarSun1+31)=3),MarSun1+31,""))</f>
        <v>45013</v>
      </c>
      <c r="E17" s="2">
        <f>IF(DAY(MarSun1)=1,IF(AND(YEAR(MarSun1+25)=CalendarYear,MONTH(MarSun1+25)=3),MarSun1+25,""),IF(AND(YEAR(MarSun1+32)=CalendarYear,MONTH(MarSun1+32)=3),MarSun1+32,""))</f>
        <v>45014</v>
      </c>
      <c r="F17" s="2">
        <f>IF(DAY(MarSun1)=1,IF(AND(YEAR(MarSun1+26)=CalendarYear,MONTH(MarSun1+26)=3),MarSun1+26,""),IF(AND(YEAR(MarSun1+33)=CalendarYear,MONTH(MarSun1+33)=3),MarSun1+33,""))</f>
        <v>45015</v>
      </c>
      <c r="G17" s="2">
        <f>IF(DAY(MarSun1)=1,IF(AND(YEAR(MarSun1+27)=CalendarYear,MONTH(MarSun1+27)=3),MarSun1+27,""),IF(AND(YEAR(MarSun1+34)=CalendarYear,MONTH(MarSun1+34)=3),MarSun1+34,""))</f>
        <v>45016</v>
      </c>
      <c r="H17" s="25" t="str">
        <f>IF(DAY(MarSun1)=1,IF(AND(YEAR(MarSun1+28)=CalendarYear,MONTH(MarSun1+28)=3),MarSun1+28,""),IF(AND(YEAR(MarSun1+35)=CalendarYear,MONTH(MarSun1+35)=3),MarSun1+35,""))</f>
        <v/>
      </c>
      <c r="I17" s="17">
        <f>IF(DAY(AprSun1)=1,IF(AND(YEAR(AprSun1+22)=CalendarYear,MONTH(AprSun1+22)=4),AprSun1+22,""),IF(AND(YEAR(AprSun1+29)=CalendarYear,MONTH(AprSun1+29)=4),AprSun1+29,""))</f>
        <v>45039</v>
      </c>
      <c r="J17" s="2">
        <f>IF(DAY(AprSun1)=1,IF(AND(YEAR(AprSun1+23)=CalendarYear,MONTH(AprSun1+23)=4),AprSun1+23,""),IF(AND(YEAR(AprSun1+30)=CalendarYear,MONTH(AprSun1+30)=4),AprSun1+30,""))</f>
        <v>45040</v>
      </c>
      <c r="K17" s="2">
        <f>IF(DAY(AprSun1)=1,IF(AND(YEAR(AprSun1+24)=CalendarYear,MONTH(AprSun1+24)=4),AprSun1+24,""),IF(AND(YEAR(AprSun1+31)=CalendarYear,MONTH(AprSun1+31)=4),AprSun1+31,""))</f>
        <v>45041</v>
      </c>
      <c r="L17" s="2">
        <f>IF(DAY(AprSun1)=1,IF(AND(YEAR(AprSun1+25)=CalendarYear,MONTH(AprSun1+25)=4),AprSun1+25,""),IF(AND(YEAR(AprSun1+32)=CalendarYear,MONTH(AprSun1+32)=4),AprSun1+32,""))</f>
        <v>45042</v>
      </c>
      <c r="M17" s="2">
        <f>IF(DAY(AprSun1)=1,IF(AND(YEAR(AprSun1+26)=CalendarYear,MONTH(AprSun1+26)=4),AprSun1+26,""),IF(AND(YEAR(AprSun1+33)=CalendarYear,MONTH(AprSun1+33)=4),AprSun1+33,""))</f>
        <v>45043</v>
      </c>
      <c r="N17" s="2">
        <f>IF(DAY(AprSun1)=1,IF(AND(YEAR(AprSun1+27)=CalendarYear,MONTH(AprSun1+27)=4),AprSun1+27,""),IF(AND(YEAR(AprSun1+34)=CalendarYear,MONTH(AprSun1+34)=4),AprSun1+34,""))</f>
        <v>45044</v>
      </c>
      <c r="O17" s="25">
        <f>IF(DAY(AprSun1)=1,IF(AND(YEAR(AprSun1+28)=CalendarYear,MONTH(AprSun1+28)=4),AprSun1+28,""),IF(AND(YEAR(AprSun1+35)=CalendarYear,MONTH(AprSun1+35)=4),AprSun1+35,""))</f>
        <v>45045</v>
      </c>
      <c r="P17" s="60"/>
      <c r="R17" s="73"/>
    </row>
    <row r="18" spans="1:37" ht="15" customHeight="1" x14ac:dyDescent="0.3">
      <c r="A18" s="15" t="s">
        <v>5</v>
      </c>
      <c r="B18" s="32" t="str">
        <f>IF(DAY(MarSun1)=1,IF(AND(YEAR(MarSun1+29)=CalendarYear,MONTH(MarSun1+29)=3),MarSun1+29,""),IF(AND(YEAR(MarSun1+36)=CalendarYear,MONTH(MarSun1+36)=3),MarSun1+36,""))</f>
        <v/>
      </c>
      <c r="C18" s="27" t="str">
        <f>IF(DAY(MarSun1)=1,IF(AND(YEAR(MarSun1+30)=CalendarYear,MONTH(MarSun1+30)=3),MarSun1+30,""),IF(AND(YEAR(MarSun1+37)=CalendarYear,MONTH(MarSun1+37)=3),MarSun1+37,""))</f>
        <v/>
      </c>
      <c r="D18" s="27" t="str">
        <f>IF(DAY(MarSun1)=1,IF(AND(YEAR(MarSun1+31)=CalendarYear,MONTH(MarSun1+31)=3),MarSun1+31,""),IF(AND(YEAR(MarSun1+38)=CalendarYear,MONTH(MarSun1+38)=3),MarSun1+38,""))</f>
        <v/>
      </c>
      <c r="E18" s="27" t="str">
        <f>IF(DAY(MarSun1)=1,IF(AND(YEAR(MarSun1+32)=CalendarYear,MONTH(MarSun1+32)=3),MarSun1+32,""),IF(AND(YEAR(MarSun1+39)=CalendarYear,MONTH(MarSun1+39)=3),MarSun1+39,""))</f>
        <v/>
      </c>
      <c r="F18" s="27" t="str">
        <f>IF(DAY(MarSun1)=1,IF(AND(YEAR(MarSun1+33)=CalendarYear,MONTH(MarSun1+33)=3),MarSun1+33,""),IF(AND(YEAR(MarSun1+40)=CalendarYear,MONTH(MarSun1+40)=3),MarSun1+40,""))</f>
        <v/>
      </c>
      <c r="G18" s="27" t="str">
        <f>IF(DAY(MarSun1)=1,IF(AND(YEAR(MarSun1+34)=CalendarYear,MONTH(MarSun1+34)=3),MarSun1+34,""),IF(AND(YEAR(MarSun1+41)=CalendarYear,MONTH(MarSun1+41)=3),MarSun1+41,""))</f>
        <v/>
      </c>
      <c r="H18" s="28" t="str">
        <f>IF(DAY(MarSun1)=1,IF(AND(YEAR(MarSun1+35)=CalendarYear,MONTH(MarSun1+35)=3),MarSun1+35,""),IF(AND(YEAR(MarSun1+42)=CalendarYear,MONTH(MarSun1+42)=3),MarSun1+42,""))</f>
        <v/>
      </c>
      <c r="I18" s="35">
        <f>IF(DAY(AprSun1)=1,IF(AND(YEAR(AprSun1+29)=CalendarYear,MONTH(AprSun1+29)=4),AprSun1+29,""),IF(AND(YEAR(AprSun1+36)=CalendarYear,MONTH(AprSun1+36)=4),AprSun1+36,""))</f>
        <v>45046</v>
      </c>
      <c r="J18" s="27" t="str">
        <f>IF(DAY(AprSun1)=1,IF(AND(YEAR(AprSun1+30)=CalendarYear,MONTH(AprSun1+30)=4),AprSun1+30,""),IF(AND(YEAR(AprSun1+37)=CalendarYear,MONTH(AprSun1+37)=4),AprSun1+37,""))</f>
        <v/>
      </c>
      <c r="K18" s="27" t="str">
        <f>IF(DAY(AprSun1)=1,IF(AND(YEAR(AprSun1+31)=CalendarYear,MONTH(AprSun1+31)=4),AprSun1+31,""),IF(AND(YEAR(AprSun1+38)=CalendarYear,MONTH(AprSun1+38)=4),AprSun1+38,""))</f>
        <v/>
      </c>
      <c r="L18" s="27" t="str">
        <f>IF(DAY(AprSun1)=1,IF(AND(YEAR(AprSun1+32)=CalendarYear,MONTH(AprSun1+32)=4),AprSun1+32,""),IF(AND(YEAR(AprSun1+39)=CalendarYear,MONTH(AprSun1+39)=4),AprSun1+39,""))</f>
        <v/>
      </c>
      <c r="M18" s="27" t="str">
        <f>IF(DAY(AprSun1)=1,IF(AND(YEAR(AprSun1+33)=CalendarYear,MONTH(AprSun1+33)=4),AprSun1+33,""),IF(AND(YEAR(AprSun1+40)=CalendarYear,MONTH(AprSun1+40)=4),AprSun1+40,""))</f>
        <v/>
      </c>
      <c r="N18" s="27" t="str">
        <f>IF(DAY(AprSun1)=1,IF(AND(YEAR(AprSun1+34)=CalendarYear,MONTH(AprSun1+34)=4),AprSun1+34,""),IF(AND(YEAR(AprSun1+41)=CalendarYear,MONTH(AprSun1+41)=4),AprSun1+41,""))</f>
        <v/>
      </c>
      <c r="O18" s="28" t="str">
        <f>IF(DAY(AprSun1)=1,IF(AND(YEAR(AprSun1+35)=CalendarYear,MONTH(AprSun1+35)=4),AprSun1+35,""),IF(AND(YEAR(AprSun1+42)=CalendarYear,MONTH(AprSun1+42)=4),AprSun1+42,""))</f>
        <v/>
      </c>
      <c r="P18" s="61"/>
      <c r="Q18" s="1"/>
      <c r="R18" s="55" t="s">
        <v>50</v>
      </c>
      <c r="T18" s="1"/>
      <c r="U18" s="1"/>
      <c r="W18" s="1"/>
      <c r="X18" s="1"/>
      <c r="Y18" s="1"/>
      <c r="Z18" s="1"/>
      <c r="AA18" s="1"/>
      <c r="AB18" s="1"/>
      <c r="AC18" s="1"/>
      <c r="AE18" s="1"/>
      <c r="AF18" s="1"/>
      <c r="AG18" s="1"/>
      <c r="AH18" s="1"/>
      <c r="AI18" s="1"/>
      <c r="AJ18" s="1"/>
      <c r="AK18" s="1"/>
    </row>
    <row r="19" spans="1:37" ht="15" customHeight="1" x14ac:dyDescent="0.3">
      <c r="A19" s="15" t="s">
        <v>13</v>
      </c>
      <c r="B19" s="100" t="s">
        <v>23</v>
      </c>
      <c r="C19" s="90"/>
      <c r="D19" s="90"/>
      <c r="E19" s="90"/>
      <c r="F19" s="90"/>
      <c r="G19" s="90"/>
      <c r="H19" s="91"/>
      <c r="I19" s="100" t="s">
        <v>24</v>
      </c>
      <c r="J19" s="90"/>
      <c r="K19" s="90"/>
      <c r="L19" s="90"/>
      <c r="M19" s="90"/>
      <c r="N19" s="90"/>
      <c r="O19" s="91"/>
      <c r="P19" s="60"/>
      <c r="R19" s="55" t="s">
        <v>59</v>
      </c>
    </row>
    <row r="20" spans="1:37" ht="15" customHeight="1" x14ac:dyDescent="0.3">
      <c r="A20" s="15"/>
      <c r="B20" s="51" t="s">
        <v>0</v>
      </c>
      <c r="C20" s="13" t="s">
        <v>44</v>
      </c>
      <c r="D20" s="13" t="s">
        <v>45</v>
      </c>
      <c r="E20" s="13" t="s">
        <v>46</v>
      </c>
      <c r="F20" s="13" t="s">
        <v>47</v>
      </c>
      <c r="G20" s="13" t="s">
        <v>48</v>
      </c>
      <c r="H20" s="24" t="s">
        <v>49</v>
      </c>
      <c r="I20" s="18" t="s">
        <v>0</v>
      </c>
      <c r="J20" s="13" t="s">
        <v>44</v>
      </c>
      <c r="K20" s="13" t="s">
        <v>45</v>
      </c>
      <c r="L20" s="13" t="s">
        <v>46</v>
      </c>
      <c r="M20" s="13" t="s">
        <v>47</v>
      </c>
      <c r="N20" s="13" t="s">
        <v>48</v>
      </c>
      <c r="O20" s="24" t="s">
        <v>49</v>
      </c>
      <c r="P20" s="60"/>
      <c r="R20" s="55" t="s">
        <v>57</v>
      </c>
    </row>
    <row r="21" spans="1:37" ht="15" customHeight="1" x14ac:dyDescent="0.3">
      <c r="B21" s="52" t="str">
        <f>IF(DAY(MaySun1)=1,"",IF(AND(YEAR(MaySun1+1)=CalendarYear,MONTH(MaySun1+1)=5),MaySun1+1,""))</f>
        <v/>
      </c>
      <c r="C21" s="17">
        <f>IF(DAY(MaySun1)=1,"",IF(AND(YEAR(MaySun1+2)=CalendarYear,MONTH(MaySun1+2)=5),MaySun1+2,""))</f>
        <v>45047</v>
      </c>
      <c r="D21" s="2">
        <f>IF(DAY(MaySun1)=1,"",IF(AND(YEAR(MaySun1+3)=CalendarYear,MONTH(MaySun1+3)=5),MaySun1+3,""))</f>
        <v>45048</v>
      </c>
      <c r="E21" s="2">
        <f>IF(DAY(MaySun1)=1,"",IF(AND(YEAR(MaySun1+4)=CalendarYear,MONTH(MaySun1+4)=5),MaySun1+4,""))</f>
        <v>45049</v>
      </c>
      <c r="F21" s="2">
        <f>IF(DAY(MaySun1)=1,"",IF(AND(YEAR(MaySun1+5)=CalendarYear,MONTH(MaySun1+5)=5),MaySun1+5,""))</f>
        <v>45050</v>
      </c>
      <c r="G21" s="71">
        <f>IF(DAY(MaySun1)=1,"",IF(AND(YEAR(MaySun1+6)=CalendarYear,MONTH(MaySun1+6)=5),MaySun1+6,""))</f>
        <v>45051</v>
      </c>
      <c r="H21" s="25">
        <f>IF(DAY(MaySun1)=1,IF(AND(YEAR(MaySun1)=CalendarYear,MONTH(MaySun1)=5),MaySun1,""),IF(AND(YEAR(MaySun1+7)=CalendarYear,MONTH(MaySun1+7)=5),MaySun1+7,""))</f>
        <v>45052</v>
      </c>
      <c r="I21" s="17" t="str">
        <f>IF(DAY(JunSun1)=1,"",IF(AND(YEAR(JunSun1+1)=CalendarYear,MONTH(JunSun1+1)=6),JunSun1+1,""))</f>
        <v/>
      </c>
      <c r="J21" s="17" t="str">
        <f>IF(DAY(JunSun1)=1,"",IF(AND(YEAR(JunSun1+2)=CalendarYear,MONTH(JunSun1+2)=6),JunSun1+2,""))</f>
        <v/>
      </c>
      <c r="K21" s="2" t="str">
        <f>IF(DAY(JunSun1)=1,"",IF(AND(YEAR(JunSun1+3)=CalendarYear,MONTH(JunSun1+3)=6),JunSun1+3,""))</f>
        <v/>
      </c>
      <c r="L21" s="2" t="str">
        <f>IF(DAY(JunSun1)=1,"",IF(AND(YEAR(JunSun1+4)=CalendarYear,MONTH(JunSun1+4)=6),JunSun1+4,""))</f>
        <v/>
      </c>
      <c r="M21" s="2">
        <f>IF(DAY(JunSun1)=1,"",IF(AND(YEAR(JunSun1+5)=CalendarYear,MONTH(JunSun1+5)=6),JunSun1+5,""))</f>
        <v>45078</v>
      </c>
      <c r="N21" s="2">
        <f>IF(DAY(JunSun1)=1,"",IF(AND(YEAR(JunSun1+6)=CalendarYear,MONTH(JunSun1+6)=6),JunSun1+6,""))</f>
        <v>45079</v>
      </c>
      <c r="O21" s="25">
        <f>IF(DAY(JunSun1)=1,IF(AND(YEAR(JunSun1)=CalendarYear,MONTH(JunSun1)=6),JunSun1,""),IF(AND(YEAR(JunSun1+7)=CalendarYear,MONTH(JunSun1+7)=6),JunSun1+7,""))</f>
        <v>45080</v>
      </c>
      <c r="P21" s="60"/>
      <c r="R21" s="55" t="s">
        <v>53</v>
      </c>
    </row>
    <row r="22" spans="1:37" ht="15" customHeight="1" x14ac:dyDescent="0.3">
      <c r="B22" s="52">
        <f>IF(DAY(MaySun1)=1,IF(AND(YEAR(MaySun1+1)=CalendarYear,MONTH(MaySun1+1)=5),MaySun1+1,""),IF(AND(YEAR(MaySun1+8)=CalendarYear,MONTH(MaySun1+8)=5),MaySun1+8,""))</f>
        <v>45053</v>
      </c>
      <c r="C22" s="2">
        <f>IF(DAY(MaySun1)=1,IF(AND(YEAR(MaySun1+2)=CalendarYear,MONTH(MaySun1+2)=5),MaySun1+2,""),IF(AND(YEAR(MaySun1+9)=CalendarYear,MONTH(MaySun1+9)=5),MaySun1+9,""))</f>
        <v>45054</v>
      </c>
      <c r="D22" s="2">
        <f>IF(DAY(MaySun1)=1,IF(AND(YEAR(MaySun1+3)=CalendarYear,MONTH(MaySun1+3)=5),MaySun1+3,""),IF(AND(YEAR(MaySun1+10)=CalendarYear,MONTH(MaySun1+10)=5),MaySun1+10,""))</f>
        <v>45055</v>
      </c>
      <c r="E22" s="2">
        <f>IF(DAY(MaySun1)=1,IF(AND(YEAR(MaySun1+4)=CalendarYear,MONTH(MaySun1+4)=5),MaySun1+4,""),IF(AND(YEAR(MaySun1+11)=CalendarYear,MONTH(MaySun1+11)=5),MaySun1+11,""))</f>
        <v>45056</v>
      </c>
      <c r="F22" s="2">
        <f>IF(DAY(MaySun1)=1,IF(AND(YEAR(MaySun1+5)=CalendarYear,MONTH(MaySun1+5)=5),MaySun1+5,""),IF(AND(YEAR(MaySun1+12)=CalendarYear,MONTH(MaySun1+12)=5),MaySun1+12,""))</f>
        <v>45057</v>
      </c>
      <c r="G22" s="2">
        <f>IF(DAY(MaySun1)=1,IF(AND(YEAR(MaySun1+6)=CalendarYear,MONTH(MaySun1+6)=5),MaySun1+6,""),IF(AND(YEAR(MaySun1+13)=CalendarYear,MONTH(MaySun1+13)=5),MaySun1+13,""))</f>
        <v>45058</v>
      </c>
      <c r="H22" s="25">
        <f>IF(DAY(MaySun1)=1,IF(AND(YEAR(MaySun1+7)=CalendarYear,MONTH(MaySun1+7)=5),MaySun1+7,""),IF(AND(YEAR(MaySun1+14)=CalendarYear,MONTH(MaySun1+14)=5),MaySun1+14,""))</f>
        <v>45059</v>
      </c>
      <c r="I22" s="17">
        <f>IF(DAY(JunSun1)=1,IF(AND(YEAR(JunSun1+1)=CalendarYear,MONTH(JunSun1+1)=6),JunSun1+1,""),IF(AND(YEAR(JunSun1+8)=CalendarYear,MONTH(JunSun1+8)=6),JunSun1+8,""))</f>
        <v>45081</v>
      </c>
      <c r="J22" s="2">
        <f>IF(DAY(JunSun1)=1,IF(AND(YEAR(JunSun1+2)=CalendarYear,MONTH(JunSun1+2)=6),JunSun1+2,""),IF(AND(YEAR(JunSun1+9)=CalendarYear,MONTH(JunSun1+9)=6),JunSun1+9,""))</f>
        <v>45082</v>
      </c>
      <c r="K22" s="2">
        <f>IF(DAY(JunSun1)=1,IF(AND(YEAR(JunSun1+3)=CalendarYear,MONTH(JunSun1+3)=6),JunSun1+3,""),IF(AND(YEAR(JunSun1+10)=CalendarYear,MONTH(JunSun1+10)=6),JunSun1+10,""))</f>
        <v>45083</v>
      </c>
      <c r="L22" s="2">
        <f>IF(DAY(JunSun1)=1,IF(AND(YEAR(JunSun1+4)=CalendarYear,MONTH(JunSun1+4)=6),JunSun1+4,""),IF(AND(YEAR(JunSun1+11)=CalendarYear,MONTH(JunSun1+11)=6),JunSun1+11,""))</f>
        <v>45084</v>
      </c>
      <c r="M22" s="2">
        <f>IF(DAY(JunSun1)=1,IF(AND(YEAR(JunSun1+5)=CalendarYear,MONTH(JunSun1+5)=6),JunSun1+5,""),IF(AND(YEAR(JunSun1+12)=CalendarYear,MONTH(JunSun1+12)=6),JunSun1+12,""))</f>
        <v>45085</v>
      </c>
      <c r="N22" s="2">
        <f>IF(DAY(JunSun1)=1,IF(AND(YEAR(JunSun1+6)=CalendarYear,MONTH(JunSun1+6)=6),JunSun1+6,""),IF(AND(YEAR(JunSun1+13)=CalendarYear,MONTH(JunSun1+13)=6),JunSun1+13,""))</f>
        <v>45086</v>
      </c>
      <c r="O22" s="25">
        <f>IF(DAY(JunSun1)=1,IF(AND(YEAR(JunSun1+7)=CalendarYear,MONTH(JunSun1+7)=6),JunSun1+7,""),IF(AND(YEAR(JunSun1+14)=CalendarYear,MONTH(JunSun1+14)=6),JunSun1+14,""))</f>
        <v>45087</v>
      </c>
      <c r="P22" s="60"/>
      <c r="R22" s="56" t="s">
        <v>58</v>
      </c>
    </row>
    <row r="23" spans="1:37" ht="15" customHeight="1" x14ac:dyDescent="0.2">
      <c r="B23" s="52">
        <f>IF(DAY(MaySun1)=1,IF(AND(YEAR(MaySun1+8)=CalendarYear,MONTH(MaySun1+8)=5),MaySun1+8,""),IF(AND(YEAR(MaySun1+15)=CalendarYear,MONTH(MaySun1+15)=5),MaySun1+15,""))</f>
        <v>45060</v>
      </c>
      <c r="C23" s="2">
        <f>IF(DAY(MaySun1)=1,IF(AND(YEAR(MaySun1+9)=CalendarYear,MONTH(MaySun1+9)=5),MaySun1+9,""),IF(AND(YEAR(MaySun1+16)=CalendarYear,MONTH(MaySun1+16)=5),MaySun1+16,""))</f>
        <v>45061</v>
      </c>
      <c r="D23" s="2">
        <f>IF(DAY(MaySun1)=1,IF(AND(YEAR(MaySun1+10)=CalendarYear,MONTH(MaySun1+10)=5),MaySun1+10,""),IF(AND(YEAR(MaySun1+17)=CalendarYear,MONTH(MaySun1+17)=5),MaySun1+17,""))</f>
        <v>45062</v>
      </c>
      <c r="E23" s="2">
        <f>IF(DAY(MaySun1)=1,IF(AND(YEAR(MaySun1+11)=CalendarYear,MONTH(MaySun1+11)=5),MaySun1+11,""),IF(AND(YEAR(MaySun1+18)=CalendarYear,MONTH(MaySun1+18)=5),MaySun1+18,""))</f>
        <v>45063</v>
      </c>
      <c r="F23" s="17">
        <f>IF(DAY(MaySun1)=1,IF(AND(YEAR(MaySun1+12)=CalendarYear,MONTH(MaySun1+12)=5),MaySun1+12,""),IF(AND(YEAR(MaySun1+19)=CalendarYear,MONTH(MaySun1+19)=5),MaySun1+19,""))</f>
        <v>45064</v>
      </c>
      <c r="G23" s="2">
        <f>IF(DAY(MaySun1)=1,IF(AND(YEAR(MaySun1+13)=CalendarYear,MONTH(MaySun1+13)=5),MaySun1+13,""),IF(AND(YEAR(MaySun1+20)=CalendarYear,MONTH(MaySun1+20)=5),MaySun1+20,""))</f>
        <v>45065</v>
      </c>
      <c r="H23" s="25">
        <f>IF(DAY(MaySun1)=1,IF(AND(YEAR(MaySun1+14)=CalendarYear,MONTH(MaySun1+14)=5),MaySun1+14,""),IF(AND(YEAR(MaySun1+21)=CalendarYear,MONTH(MaySun1+21)=5),MaySun1+21,""))</f>
        <v>45066</v>
      </c>
      <c r="I23" s="17">
        <f>IF(DAY(JunSun1)=1,IF(AND(YEAR(JunSun1+8)=CalendarYear,MONTH(JunSun1+8)=6),JunSun1+8,""),IF(AND(YEAR(JunSun1+15)=CalendarYear,MONTH(JunSun1+15)=6),JunSun1+15,""))</f>
        <v>45088</v>
      </c>
      <c r="J23" s="2">
        <f>IF(DAY(JunSun1)=1,IF(AND(YEAR(JunSun1+9)=CalendarYear,MONTH(JunSun1+9)=6),JunSun1+9,""),IF(AND(YEAR(JunSun1+16)=CalendarYear,MONTH(JunSun1+16)=6),JunSun1+16,""))</f>
        <v>45089</v>
      </c>
      <c r="K23" s="2">
        <f>IF(DAY(JunSun1)=1,IF(AND(YEAR(JunSun1+10)=CalendarYear,MONTH(JunSun1+10)=6),JunSun1+10,""),IF(AND(YEAR(JunSun1+17)=CalendarYear,MONTH(JunSun1+17)=6),JunSun1+17,""))</f>
        <v>45090</v>
      </c>
      <c r="L23" s="2">
        <f>IF(DAY(JunSun1)=1,IF(AND(YEAR(JunSun1+11)=CalendarYear,MONTH(JunSun1+11)=6),JunSun1+11,""),IF(AND(YEAR(JunSun1+18)=CalendarYear,MONTH(JunSun1+18)=6),JunSun1+18,""))</f>
        <v>45091</v>
      </c>
      <c r="M23" s="2">
        <f>IF(DAY(JunSun1)=1,IF(AND(YEAR(JunSun1+12)=CalendarYear,MONTH(JunSun1+12)=6),JunSun1+12,""),IF(AND(YEAR(JunSun1+19)=CalendarYear,MONTH(JunSun1+19)=6),JunSun1+19,""))</f>
        <v>45092</v>
      </c>
      <c r="N23" s="71">
        <f>IF(DAY(JunSun1)=1,IF(AND(YEAR(JunSun1+13)=CalendarYear,MONTH(JunSun1+13)=6),JunSun1+13,""),IF(AND(YEAR(JunSun1+20)=CalendarYear,MONTH(JunSun1+20)=6),JunSun1+20,""))</f>
        <v>45093</v>
      </c>
      <c r="O23" s="37">
        <f>IF(DAY(JunSun1)=1,IF(AND(YEAR(JunSun1+14)=CalendarYear,MONTH(JunSun1+14)=6),JunSun1+14,""),IF(AND(YEAR(JunSun1+21)=CalendarYear,MONTH(JunSun1+21)=6),JunSun1+21,""))</f>
        <v>45094</v>
      </c>
      <c r="P23" s="60"/>
      <c r="R23" s="57"/>
    </row>
    <row r="24" spans="1:37" ht="15" customHeight="1" x14ac:dyDescent="0.2">
      <c r="B24" s="52">
        <f>IF(DAY(MaySun1)=1,IF(AND(YEAR(MaySun1+15)=CalendarYear,MONTH(MaySun1+15)=5),MaySun1+15,""),IF(AND(YEAR(MaySun1+22)=CalendarYear,MONTH(MaySun1+22)=5),MaySun1+22,""))</f>
        <v>45067</v>
      </c>
      <c r="C24" s="2">
        <f>IF(DAY(MaySun1)=1,IF(AND(YEAR(MaySun1+16)=CalendarYear,MONTH(MaySun1+16)=5),MaySun1+16,""),IF(AND(YEAR(MaySun1+23)=CalendarYear,MONTH(MaySun1+23)=5),MaySun1+23,""))</f>
        <v>45068</v>
      </c>
      <c r="D24" s="2">
        <f>IF(DAY(MaySun1)=1,IF(AND(YEAR(MaySun1+17)=CalendarYear,MONTH(MaySun1+17)=5),MaySun1+17,""),IF(AND(YEAR(MaySun1+24)=CalendarYear,MONTH(MaySun1+24)=5),MaySun1+24,""))</f>
        <v>45069</v>
      </c>
      <c r="E24" s="2">
        <f>IF(DAY(MaySun1)=1,IF(AND(YEAR(MaySun1+18)=CalendarYear,MONTH(MaySun1+18)=5),MaySun1+18,""),IF(AND(YEAR(MaySun1+25)=CalendarYear,MONTH(MaySun1+25)=5),MaySun1+25,""))</f>
        <v>45070</v>
      </c>
      <c r="F24" s="2">
        <f>IF(DAY(MaySun1)=1,IF(AND(YEAR(MaySun1+19)=CalendarYear,MONTH(MaySun1+19)=5),MaySun1+19,""),IF(AND(YEAR(MaySun1+26)=CalendarYear,MONTH(MaySun1+26)=5),MaySun1+26,""))</f>
        <v>45071</v>
      </c>
      <c r="G24" s="2">
        <f>IF(DAY(MaySun1)=1,IF(AND(YEAR(MaySun1+20)=CalendarYear,MONTH(MaySun1+20)=5),MaySun1+20,""),IF(AND(YEAR(MaySun1+27)=CalendarYear,MONTH(MaySun1+27)=5),MaySun1+27,""))</f>
        <v>45072</v>
      </c>
      <c r="H24" s="25">
        <f>IF(DAY(MaySun1)=1,IF(AND(YEAR(MaySun1+21)=CalendarYear,MONTH(MaySun1+21)=5),MaySun1+21,""),IF(AND(YEAR(MaySun1+28)=CalendarYear,MONTH(MaySun1+28)=5),MaySun1+28,""))</f>
        <v>45073</v>
      </c>
      <c r="I24" s="17">
        <f>IF(DAY(JunSun1)=1,IF(AND(YEAR(JunSun1+15)=CalendarYear,MONTH(JunSun1+15)=6),JunSun1+15,""),IF(AND(YEAR(JunSun1+22)=CalendarYear,MONTH(JunSun1+22)=6),JunSun1+22,""))</f>
        <v>45095</v>
      </c>
      <c r="J24" s="2">
        <f>IF(DAY(JunSun1)=1,IF(AND(YEAR(JunSun1+16)=CalendarYear,MONTH(JunSun1+16)=6),JunSun1+16,""),IF(AND(YEAR(JunSun1+23)=CalendarYear,MONTH(JunSun1+23)=6),JunSun1+23,""))</f>
        <v>45096</v>
      </c>
      <c r="K24" s="2">
        <f>IF(DAY(JunSun1)=1,IF(AND(YEAR(JunSun1+17)=CalendarYear,MONTH(JunSun1+17)=6),JunSun1+17,""),IF(AND(YEAR(JunSun1+24)=CalendarYear,MONTH(JunSun1+24)=6),JunSun1+24,""))</f>
        <v>45097</v>
      </c>
      <c r="L24" s="2">
        <f>IF(DAY(JunSun1)=1,IF(AND(YEAR(JunSun1+18)=CalendarYear,MONTH(JunSun1+18)=6),JunSun1+18,""),IF(AND(YEAR(JunSun1+25)=CalendarYear,MONTH(JunSun1+25)=6),JunSun1+25,""))</f>
        <v>45098</v>
      </c>
      <c r="M24" s="2">
        <f>IF(DAY(JunSun1)=1,IF(AND(YEAR(JunSun1+19)=CalendarYear,MONTH(JunSun1+19)=6),JunSun1+19,""),IF(AND(YEAR(JunSun1+26)=CalendarYear,MONTH(JunSun1+26)=6),JunSun1+26,""))</f>
        <v>45099</v>
      </c>
      <c r="N24" s="2">
        <f>IF(DAY(JunSun1)=1,IF(AND(YEAR(JunSun1+20)=CalendarYear,MONTH(JunSun1+20)=6),JunSun1+20,""),IF(AND(YEAR(JunSun1+27)=CalendarYear,MONTH(JunSun1+27)=6),JunSun1+27,""))</f>
        <v>45100</v>
      </c>
      <c r="O24" s="25">
        <f>IF(DAY(JunSun1)=1,IF(AND(YEAR(JunSun1+21)=CalendarYear,MONTH(JunSun1+21)=6),JunSun1+21,""),IF(AND(YEAR(JunSun1+28)=CalendarYear,MONTH(JunSun1+28)=6),JunSun1+28,""))</f>
        <v>45101</v>
      </c>
      <c r="P24" s="60"/>
    </row>
    <row r="25" spans="1:37" ht="15" customHeight="1" x14ac:dyDescent="0.2">
      <c r="B25" s="52">
        <f>IF(DAY(MaySun1)=1,IF(AND(YEAR(MaySun1+22)=CalendarYear,MONTH(MaySun1+22)=5),MaySun1+22,""),IF(AND(YEAR(MaySun1+29)=CalendarYear,MONTH(MaySun1+29)=5),MaySun1+29,""))</f>
        <v>45074</v>
      </c>
      <c r="C25" s="17">
        <f>IF(DAY(MaySun1)=1,IF(AND(YEAR(MaySun1+23)=CalendarYear,MONTH(MaySun1+23)=5),MaySun1+23,""),IF(AND(YEAR(MaySun1+30)=CalendarYear,MONTH(MaySun1+30)=5),MaySun1+30,""))</f>
        <v>45075</v>
      </c>
      <c r="D25" s="2">
        <f>IF(DAY(MaySun1)=1,IF(AND(YEAR(MaySun1+24)=CalendarYear,MONTH(MaySun1+24)=5),MaySun1+24,""),IF(AND(YEAR(MaySun1+31)=CalendarYear,MONTH(MaySun1+31)=5),MaySun1+31,""))</f>
        <v>45076</v>
      </c>
      <c r="E25" s="2">
        <f>IF(DAY(MaySun1)=1,IF(AND(YEAR(MaySun1+25)=CalendarYear,MONTH(MaySun1+25)=5),MaySun1+25,""),IF(AND(YEAR(MaySun1+32)=CalendarYear,MONTH(MaySun1+32)=5),MaySun1+32,""))</f>
        <v>45077</v>
      </c>
      <c r="F25" s="2" t="str">
        <f>IF(DAY(MaySun1)=1,IF(AND(YEAR(MaySun1+26)=CalendarYear,MONTH(MaySun1+26)=5),MaySun1+26,""),IF(AND(YEAR(MaySun1+33)=CalendarYear,MONTH(MaySun1+33)=5),MaySun1+33,""))</f>
        <v/>
      </c>
      <c r="G25" s="2" t="str">
        <f>IF(DAY(MaySun1)=1,IF(AND(YEAR(MaySun1+27)=CalendarYear,MONTH(MaySun1+27)=5),MaySun1+27,""),IF(AND(YEAR(MaySun1+34)=CalendarYear,MONTH(MaySun1+34)=5),MaySun1+34,""))</f>
        <v/>
      </c>
      <c r="H25" s="25" t="str">
        <f>IF(DAY(MaySun1)=1,IF(AND(YEAR(MaySun1+28)=CalendarYear,MONTH(MaySun1+28)=5),MaySun1+28,""),IF(AND(YEAR(MaySun1+35)=CalendarYear,MONTH(MaySun1+35)=5),MaySun1+35,""))</f>
        <v/>
      </c>
      <c r="I25" s="17">
        <f>IF(DAY(JunSun1)=1,IF(AND(YEAR(JunSun1+22)=CalendarYear,MONTH(JunSun1+22)=6),JunSun1+22,""),IF(AND(YEAR(JunSun1+29)=CalendarYear,MONTH(JunSun1+29)=6),JunSun1+29,""))</f>
        <v>45102</v>
      </c>
      <c r="J25" s="2">
        <f>IF(DAY(JunSun1)=1,IF(AND(YEAR(JunSun1+23)=CalendarYear,MONTH(JunSun1+23)=6),JunSun1+23,""),IF(AND(YEAR(JunSun1+30)=CalendarYear,MONTH(JunSun1+30)=6),JunSun1+30,""))</f>
        <v>45103</v>
      </c>
      <c r="K25" s="2">
        <f>IF(DAY(JunSun1)=1,IF(AND(YEAR(JunSun1+24)=CalendarYear,MONTH(JunSun1+24)=6),JunSun1+24,""),IF(AND(YEAR(JunSun1+31)=CalendarYear,MONTH(JunSun1+31)=6),JunSun1+31,""))</f>
        <v>45104</v>
      </c>
      <c r="L25" s="2">
        <f>IF(DAY(JunSun1)=1,IF(AND(YEAR(JunSun1+25)=CalendarYear,MONTH(JunSun1+25)=6),JunSun1+25,""),IF(AND(YEAR(JunSun1+32)=CalendarYear,MONTH(JunSun1+32)=6),JunSun1+32,""))</f>
        <v>45105</v>
      </c>
      <c r="M25" s="2">
        <f>IF(DAY(JunSun1)=1,IF(AND(YEAR(JunSun1+26)=CalendarYear,MONTH(JunSun1+26)=6),JunSun1+26,""),IF(AND(YEAR(JunSun1+33)=CalendarYear,MONTH(JunSun1+33)=6),JunSun1+33,""))</f>
        <v>45106</v>
      </c>
      <c r="N25" s="2">
        <f>IF(DAY(JunSun1)=1,IF(AND(YEAR(JunSun1+27)=CalendarYear,MONTH(JunSun1+27)=6),JunSun1+27,""),IF(AND(YEAR(JunSun1+34)=CalendarYear,MONTH(JunSun1+34)=6),JunSun1+34,""))</f>
        <v>45107</v>
      </c>
      <c r="O25" s="25" t="str">
        <f>IF(DAY(JunSun1)=1,IF(AND(YEAR(JunSun1+28)=CalendarYear,MONTH(JunSun1+28)=6),JunSun1+28,""),IF(AND(YEAR(JunSun1+35)=CalendarYear,MONTH(JunSun1+35)=6),JunSun1+35,""))</f>
        <v/>
      </c>
      <c r="P25" s="60"/>
      <c r="S25" s="9"/>
    </row>
    <row r="26" spans="1:37" ht="15" customHeight="1" x14ac:dyDescent="0.2">
      <c r="A26" s="15" t="s">
        <v>6</v>
      </c>
      <c r="B26" s="53" t="str">
        <f>IF(DAY(MaySun1)=1,IF(AND(YEAR(MaySun1+29)=CalendarYear,MONTH(MaySun1+29)=5),MaySun1+29,""),IF(AND(YEAR(MaySun1+36)=CalendarYear,MONTH(MaySun1+36)=5),MaySun1+36,""))</f>
        <v/>
      </c>
      <c r="C26" s="27" t="str">
        <f>IF(DAY(MaySun1)=1,IF(AND(YEAR(MaySun1+30)=CalendarYear,MONTH(MaySun1+30)=5),MaySun1+30,""),IF(AND(YEAR(MaySun1+37)=CalendarYear,MONTH(MaySun1+37)=5),MaySun1+37,""))</f>
        <v/>
      </c>
      <c r="D26" s="27" t="str">
        <f>IF(DAY(MaySun1)=1,IF(AND(YEAR(MaySun1+31)=CalendarYear,MONTH(MaySun1+31)=5),MaySun1+31,""),IF(AND(YEAR(MaySun1+38)=CalendarYear,MONTH(MaySun1+38)=5),MaySun1+38,""))</f>
        <v/>
      </c>
      <c r="E26" s="27" t="str">
        <f>IF(DAY(MaySun1)=1,IF(AND(YEAR(MaySun1+32)=CalendarYear,MONTH(MaySun1+32)=5),MaySun1+32,""),IF(AND(YEAR(MaySun1+39)=CalendarYear,MONTH(MaySun1+39)=5),MaySun1+39,""))</f>
        <v/>
      </c>
      <c r="F26" s="27" t="str">
        <f>IF(DAY(MaySun1)=1,IF(AND(YEAR(MaySun1+33)=CalendarYear,MONTH(MaySun1+33)=5),MaySun1+33,""),IF(AND(YEAR(MaySun1+40)=CalendarYear,MONTH(MaySun1+40)=5),MaySun1+40,""))</f>
        <v/>
      </c>
      <c r="G26" s="27" t="str">
        <f>IF(DAY(MaySun1)=1,IF(AND(YEAR(MaySun1+34)=CalendarYear,MONTH(MaySun1+34)=5),MaySun1+34,""),IF(AND(YEAR(MaySun1+41)=CalendarYear,MONTH(MaySun1+41)=5),MaySun1+41,""))</f>
        <v/>
      </c>
      <c r="H26" s="28" t="str">
        <f>IF(DAY(MaySun1)=1,IF(AND(YEAR(MaySun1+35)=CalendarYear,MONTH(MaySun1+35)=5),MaySun1+35,""),IF(AND(YEAR(MaySun1+42)=CalendarYear,MONTH(MaySun1+42)=5),MaySun1+42,""))</f>
        <v/>
      </c>
      <c r="I26" s="27" t="str">
        <f>IF(DAY(JunSun1)=1,IF(AND(YEAR(JunSun1+29)=CalendarYear,MONTH(JunSun1+29)=6),JunSun1+29,""),IF(AND(YEAR(JunSun1+36)=CalendarYear,MONTH(JunSun1+36)=6),JunSun1+36,""))</f>
        <v/>
      </c>
      <c r="J26" s="27" t="str">
        <f>IF(DAY(JunSun1)=1,IF(AND(YEAR(JunSun1+30)=CalendarYear,MONTH(JunSun1+30)=6),JunSun1+30,""),IF(AND(YEAR(JunSun1+37)=CalendarYear,MONTH(JunSun1+37)=6),JunSun1+37,""))</f>
        <v/>
      </c>
      <c r="K26" s="27" t="str">
        <f>IF(DAY(JunSun1)=1,IF(AND(YEAR(JunSun1+31)=CalendarYear,MONTH(JunSun1+31)=6),JunSun1+31,""),IF(AND(YEAR(JunSun1+38)=CalendarYear,MONTH(JunSun1+38)=6),JunSun1+38,""))</f>
        <v/>
      </c>
      <c r="L26" s="27" t="str">
        <f>IF(DAY(JunSun1)=1,IF(AND(YEAR(JunSun1+32)=CalendarYear,MONTH(JunSun1+32)=6),JunSun1+32,""),IF(AND(YEAR(JunSun1+39)=CalendarYear,MONTH(JunSun1+39)=6),JunSun1+39,""))</f>
        <v/>
      </c>
      <c r="M26" s="27" t="str">
        <f>IF(DAY(JunSun1)=1,IF(AND(YEAR(JunSun1+33)=CalendarYear,MONTH(JunSun1+33)=6),JunSun1+33,""),IF(AND(YEAR(JunSun1+40)=CalendarYear,MONTH(JunSun1+40)=6),JunSun1+40,""))</f>
        <v/>
      </c>
      <c r="N26" s="27" t="str">
        <f>IF(DAY(JunSun1)=1,IF(AND(YEAR(JunSun1+34)=CalendarYear,MONTH(JunSun1+34)=6),JunSun1+34,""),IF(AND(YEAR(JunSun1+41)=CalendarYear,MONTH(JunSun1+41)=6),JunSun1+41,""))</f>
        <v/>
      </c>
      <c r="O26" s="28" t="str">
        <f>IF(DAY(JunSun1)=1,IF(AND(YEAR(JunSun1+35)=CalendarYear,MONTH(JunSun1+35)=6),JunSun1+35,""),IF(AND(YEAR(JunSun1+42)=CalendarYear,MONTH(JunSun1+42)=6),JunSun1+42,""))</f>
        <v/>
      </c>
      <c r="P26" s="60"/>
    </row>
    <row r="27" spans="1:37" ht="15" customHeight="1" x14ac:dyDescent="0.2">
      <c r="A27" s="15" t="s">
        <v>14</v>
      </c>
      <c r="B27" s="100" t="s">
        <v>25</v>
      </c>
      <c r="C27" s="90"/>
      <c r="D27" s="90"/>
      <c r="E27" s="90"/>
      <c r="F27" s="90"/>
      <c r="G27" s="90"/>
      <c r="H27" s="91"/>
      <c r="I27" s="100" t="s">
        <v>26</v>
      </c>
      <c r="J27" s="90"/>
      <c r="K27" s="90"/>
      <c r="L27" s="90"/>
      <c r="M27" s="90"/>
      <c r="N27" s="90"/>
      <c r="O27" s="91"/>
      <c r="P27" s="60"/>
    </row>
    <row r="28" spans="1:37" ht="15" customHeight="1" x14ac:dyDescent="0.2">
      <c r="A28" s="15"/>
      <c r="B28" s="51" t="s">
        <v>0</v>
      </c>
      <c r="C28" s="13" t="s">
        <v>44</v>
      </c>
      <c r="D28" s="13" t="s">
        <v>45</v>
      </c>
      <c r="E28" s="13" t="s">
        <v>46</v>
      </c>
      <c r="F28" s="13" t="s">
        <v>47</v>
      </c>
      <c r="G28" s="13" t="s">
        <v>48</v>
      </c>
      <c r="H28" s="24" t="s">
        <v>49</v>
      </c>
      <c r="I28" s="18" t="s">
        <v>0</v>
      </c>
      <c r="J28" s="13" t="s">
        <v>44</v>
      </c>
      <c r="K28" s="13" t="s">
        <v>45</v>
      </c>
      <c r="L28" s="13" t="s">
        <v>46</v>
      </c>
      <c r="M28" s="13" t="s">
        <v>47</v>
      </c>
      <c r="N28" s="13" t="s">
        <v>48</v>
      </c>
      <c r="O28" s="24" t="s">
        <v>49</v>
      </c>
      <c r="P28" s="60"/>
    </row>
    <row r="29" spans="1:37" ht="15" customHeight="1" x14ac:dyDescent="0.2">
      <c r="A29" s="15"/>
      <c r="B29" s="52" t="str">
        <f>IF(DAY(JulSun1)=1,"",IF(AND(YEAR(JulSun1+1)=CalendarYear,MONTH(JulSun1+1)=7),JulSun1+1,""))</f>
        <v/>
      </c>
      <c r="C29" s="2" t="str">
        <f>IF(DAY(JulSun1)=1,"",IF(AND(YEAR(JulSun1+2)=CalendarYear,MONTH(JulSun1+2)=7),JulSun1+2,""))</f>
        <v/>
      </c>
      <c r="D29" s="2" t="str">
        <f>IF(DAY(JulSun1)=1,"",IF(AND(YEAR(JulSun1+3)=CalendarYear,MONTH(JulSun1+3)=7),JulSun1+3,""))</f>
        <v/>
      </c>
      <c r="E29" s="2" t="str">
        <f>IF(DAY(JulSun1)=1,"",IF(AND(YEAR(JulSun1+4)=CalendarYear,MONTH(JulSun1+4)=7),JulSun1+4,""))</f>
        <v/>
      </c>
      <c r="F29" s="2" t="str">
        <f>IF(DAY(JulSun1)=1,"",IF(AND(YEAR(JulSun1+5)=CalendarYear,MONTH(JulSun1+5)=7),JulSun1+5,""))</f>
        <v/>
      </c>
      <c r="G29" s="2" t="str">
        <f>IF(DAY(JulSun1)=1,"",IF(AND(YEAR(JulSun1+6)=CalendarYear,MONTH(JulSun1+6)=7),JulSun1+6,""))</f>
        <v/>
      </c>
      <c r="H29" s="25">
        <f>IF(DAY(JulSun1)=1,IF(AND(YEAR(JulSun1)=CalendarYear,MONTH(JulSun1)=7),JulSun1,""),IF(AND(YEAR(JulSun1+7)=CalendarYear,MONTH(JulSun1+7)=7),JulSun1+7,""))</f>
        <v>45108</v>
      </c>
      <c r="I29" s="17" t="str">
        <f>IF(DAY(AugSun1)=1,"",IF(AND(YEAR(AugSun1+1)=CalendarYear,MONTH(AugSun1+1)=8),AugSun1+1,""))</f>
        <v/>
      </c>
      <c r="J29" s="17" t="str">
        <f>IF(DAY(AugSun1)=1,"",IF(AND(YEAR(AugSun1+2)=CalendarYear,MONTH(AugSun1+2)=8),AugSun1+2,""))</f>
        <v/>
      </c>
      <c r="K29" s="2">
        <f>IF(DAY(AugSun1)=1,"",IF(AND(YEAR(AugSun1+3)=CalendarYear,MONTH(AugSun1+3)=8),AugSun1+3,""))</f>
        <v>45139</v>
      </c>
      <c r="L29" s="2">
        <f>IF(DAY(AugSun1)=1,"",IF(AND(YEAR(AugSun1+4)=CalendarYear,MONTH(AugSun1+4)=8),AugSun1+4,""))</f>
        <v>45140</v>
      </c>
      <c r="M29" s="2">
        <f>IF(DAY(AugSun1)=1,"",IF(AND(YEAR(AugSun1+5)=CalendarYear,MONTH(AugSun1+5)=8),AugSun1+5,""))</f>
        <v>45141</v>
      </c>
      <c r="N29" s="2">
        <f>IF(DAY(AugSun1)=1,"",IF(AND(YEAR(AugSun1+6)=CalendarYear,MONTH(AugSun1+6)=8),AugSun1+6,""))</f>
        <v>45142</v>
      </c>
      <c r="O29" s="25">
        <f>IF(DAY(AugSun1)=1,IF(AND(YEAR(AugSun1)=CalendarYear,MONTH(AugSun1)=8),AugSun1,""),IF(AND(YEAR(AugSun1+7)=CalendarYear,MONTH(AugSun1+7)=8),AugSun1+7,""))</f>
        <v>45143</v>
      </c>
      <c r="P29" s="60"/>
    </row>
    <row r="30" spans="1:37" ht="15" customHeight="1" x14ac:dyDescent="0.2">
      <c r="B30" s="52">
        <f>IF(DAY(JulSun1)=1,IF(AND(YEAR(JulSun1+1)=CalendarYear,MONTH(JulSun1+1)=7),JulSun1+1,""),IF(AND(YEAR(JulSun1+8)=CalendarYear,MONTH(JulSun1+8)=7),JulSun1+8,""))</f>
        <v>45109</v>
      </c>
      <c r="C30" s="2">
        <f>IF(DAY(JulSun1)=1,IF(AND(YEAR(JulSun1+2)=CalendarYear,MONTH(JulSun1+2)=7),JulSun1+2,""),IF(AND(YEAR(JulSun1+9)=CalendarYear,MONTH(JulSun1+9)=7),JulSun1+9,""))</f>
        <v>45110</v>
      </c>
      <c r="D30" s="2">
        <f>IF(DAY(JulSun1)=1,IF(AND(YEAR(JulSun1+3)=CalendarYear,MONTH(JulSun1+3)=7),JulSun1+3,""),IF(AND(YEAR(JulSun1+10)=CalendarYear,MONTH(JulSun1+10)=7),JulSun1+10,""))</f>
        <v>45111</v>
      </c>
      <c r="E30" s="2">
        <f>IF(DAY(JulSun1)=1,IF(AND(YEAR(JulSun1+4)=CalendarYear,MONTH(JulSun1+4)=7),JulSun1+4,""),IF(AND(YEAR(JulSun1+11)=CalendarYear,MONTH(JulSun1+11)=7),JulSun1+11,""))</f>
        <v>45112</v>
      </c>
      <c r="F30" s="2">
        <f>IF(DAY(JulSun1)=1,IF(AND(YEAR(JulSun1+5)=CalendarYear,MONTH(JulSun1+5)=7),JulSun1+5,""),IF(AND(YEAR(JulSun1+12)=CalendarYear,MONTH(JulSun1+12)=7),JulSun1+12,""))</f>
        <v>45113</v>
      </c>
      <c r="G30" s="2">
        <f>IF(DAY(JulSun1)=1,IF(AND(YEAR(JulSun1+6)=CalendarYear,MONTH(JulSun1+6)=7),JulSun1+6,""),IF(AND(YEAR(JulSun1+13)=CalendarYear,MONTH(JulSun1+13)=7),JulSun1+13,""))</f>
        <v>45114</v>
      </c>
      <c r="H30" s="25">
        <f>IF(DAY(JulSun1)=1,IF(AND(YEAR(JulSun1+7)=CalendarYear,MONTH(JulSun1+7)=7),JulSun1+7,""),IF(AND(YEAR(JulSun1+14)=CalendarYear,MONTH(JulSun1+14)=7),JulSun1+14,""))</f>
        <v>45115</v>
      </c>
      <c r="I30" s="17">
        <f>IF(DAY(AugSun1)=1,IF(AND(YEAR(AugSun1+1)=CalendarYear,MONTH(AugSun1+1)=8),AugSun1+1,""),IF(AND(YEAR(AugSun1+8)=CalendarYear,MONTH(AugSun1+8)=8),AugSun1+8,""))</f>
        <v>45144</v>
      </c>
      <c r="J30" s="17">
        <f>IF(DAY(AugSun1)=1,IF(AND(YEAR(AugSun1+2)=CalendarYear,MONTH(AugSun1+2)=8),AugSun1+2,""),IF(AND(YEAR(AugSun1+9)=CalendarYear,MONTH(AugSun1+9)=8),AugSun1+9,""))</f>
        <v>45145</v>
      </c>
      <c r="K30" s="2">
        <f>IF(DAY(AugSun1)=1,IF(AND(YEAR(AugSun1+3)=CalendarYear,MONTH(AugSun1+3)=8),AugSun1+3,""),IF(AND(YEAR(AugSun1+10)=CalendarYear,MONTH(AugSun1+10)=8),AugSun1+10,""))</f>
        <v>45146</v>
      </c>
      <c r="L30" s="2">
        <f>IF(DAY(AugSun1)=1,IF(AND(YEAR(AugSun1+4)=CalendarYear,MONTH(AugSun1+4)=8),AugSun1+4,""),IF(AND(YEAR(AugSun1+11)=CalendarYear,MONTH(AugSun1+11)=8),AugSun1+11,""))</f>
        <v>45147</v>
      </c>
      <c r="M30" s="2">
        <f>IF(DAY(AugSun1)=1,IF(AND(YEAR(AugSun1+5)=CalendarYear,MONTH(AugSun1+5)=8),AugSun1+5,""),IF(AND(YEAR(AugSun1+12)=CalendarYear,MONTH(AugSun1+12)=8),AugSun1+12,""))</f>
        <v>45148</v>
      </c>
      <c r="N30" s="2">
        <f>IF(DAY(AugSun1)=1,IF(AND(YEAR(AugSun1+6)=CalendarYear,MONTH(AugSun1+6)=8),AugSun1+6,""),IF(AND(YEAR(AugSun1+13)=CalendarYear,MONTH(AugSun1+13)=8),AugSun1+13,""))</f>
        <v>45149</v>
      </c>
      <c r="O30" s="25">
        <f>IF(DAY(AugSun1)=1,IF(AND(YEAR(AugSun1+7)=CalendarYear,MONTH(AugSun1+7)=8),AugSun1+7,""),IF(AND(YEAR(AugSun1+14)=CalendarYear,MONTH(AugSun1+14)=8),AugSun1+14,""))</f>
        <v>45150</v>
      </c>
      <c r="P30" s="60"/>
    </row>
    <row r="31" spans="1:37" ht="15" customHeight="1" x14ac:dyDescent="0.2">
      <c r="B31" s="52">
        <f>IF(DAY(JulSun1)=1,IF(AND(YEAR(JulSun1+8)=CalendarYear,MONTH(JulSun1+8)=7),JulSun1+8,""),IF(AND(YEAR(JulSun1+15)=CalendarYear,MONTH(JulSun1+15)=7),JulSun1+15,""))</f>
        <v>45116</v>
      </c>
      <c r="C31" s="2">
        <f>IF(DAY(JulSun1)=1,IF(AND(YEAR(JulSun1+9)=CalendarYear,MONTH(JulSun1+9)=7),JulSun1+9,""),IF(AND(YEAR(JulSun1+16)=CalendarYear,MONTH(JulSun1+16)=7),JulSun1+16,""))</f>
        <v>45117</v>
      </c>
      <c r="D31" s="2">
        <f>IF(DAY(JulSun1)=1,IF(AND(YEAR(JulSun1+10)=CalendarYear,MONTH(JulSun1+10)=7),JulSun1+10,""),IF(AND(YEAR(JulSun1+17)=CalendarYear,MONTH(JulSun1+17)=7),JulSun1+17,""))</f>
        <v>45118</v>
      </c>
      <c r="E31" s="2">
        <f>IF(DAY(JulSun1)=1,IF(AND(YEAR(JulSun1+11)=CalendarYear,MONTH(JulSun1+11)=7),JulSun1+11,""),IF(AND(YEAR(JulSun1+18)=CalendarYear,MONTH(JulSun1+18)=7),JulSun1+18,""))</f>
        <v>45119</v>
      </c>
      <c r="F31" s="2">
        <f>IF(DAY(JulSun1)=1,IF(AND(YEAR(JulSun1+12)=CalendarYear,MONTH(JulSun1+12)=7),JulSun1+12,""),IF(AND(YEAR(JulSun1+19)=CalendarYear,MONTH(JulSun1+19)=7),JulSun1+19,""))</f>
        <v>45120</v>
      </c>
      <c r="G31" s="2">
        <f>IF(DAY(JulSun1)=1,IF(AND(YEAR(JulSun1+13)=CalendarYear,MONTH(JulSun1+13)=7),JulSun1+13,""),IF(AND(YEAR(JulSun1+20)=CalendarYear,MONTH(JulSun1+20)=7),JulSun1+20,""))</f>
        <v>45121</v>
      </c>
      <c r="H31" s="25">
        <f>IF(DAY(JulSun1)=1,IF(AND(YEAR(JulSun1+14)=CalendarYear,MONTH(JulSun1+14)=7),JulSun1+14,""),IF(AND(YEAR(JulSun1+21)=CalendarYear,MONTH(JulSun1+21)=7),JulSun1+21,""))</f>
        <v>45122</v>
      </c>
      <c r="I31" s="17">
        <f>IF(DAY(AugSun1)=1,IF(AND(YEAR(AugSun1+8)=CalendarYear,MONTH(AugSun1+8)=8),AugSun1+8,""),IF(AND(YEAR(AugSun1+15)=CalendarYear,MONTH(AugSun1+15)=8),AugSun1+15,""))</f>
        <v>45151</v>
      </c>
      <c r="J31" s="2">
        <f>IF(DAY(AugSun1)=1,IF(AND(YEAR(AugSun1+9)=CalendarYear,MONTH(AugSun1+9)=8),AugSun1+9,""),IF(AND(YEAR(AugSun1+16)=CalendarYear,MONTH(AugSun1+16)=8),AugSun1+16,""))</f>
        <v>45152</v>
      </c>
      <c r="K31" s="2">
        <f>IF(DAY(AugSun1)=1,IF(AND(YEAR(AugSun1+10)=CalendarYear,MONTH(AugSun1+10)=8),AugSun1+10,""),IF(AND(YEAR(AugSun1+17)=CalendarYear,MONTH(AugSun1+17)=8),AugSun1+17,""))</f>
        <v>45153</v>
      </c>
      <c r="L31" s="2">
        <f>IF(DAY(AugSun1)=1,IF(AND(YEAR(AugSun1+11)=CalendarYear,MONTH(AugSun1+11)=8),AugSun1+11,""),IF(AND(YEAR(AugSun1+18)=CalendarYear,MONTH(AugSun1+18)=8),AugSun1+18,""))</f>
        <v>45154</v>
      </c>
      <c r="M31" s="2">
        <f>IF(DAY(AugSun1)=1,IF(AND(YEAR(AugSun1+12)=CalendarYear,MONTH(AugSun1+12)=8),AugSun1+12,""),IF(AND(YEAR(AugSun1+19)=CalendarYear,MONTH(AugSun1+19)=8),AugSun1+19,""))</f>
        <v>45155</v>
      </c>
      <c r="N31" s="2">
        <f>IF(DAY(AugSun1)=1,IF(AND(YEAR(AugSun1+13)=CalendarYear,MONTH(AugSun1+13)=8),AugSun1+13,""),IF(AND(YEAR(AugSun1+20)=CalendarYear,MONTH(AugSun1+20)=8),AugSun1+20,""))</f>
        <v>45156</v>
      </c>
      <c r="O31" s="25">
        <f>IF(DAY(AugSun1)=1,IF(AND(YEAR(AugSun1+14)=CalendarYear,MONTH(AugSun1+14)=8),AugSun1+14,""),IF(AND(YEAR(AugSun1+21)=CalendarYear,MONTH(AugSun1+21)=8),AugSun1+21,""))</f>
        <v>45157</v>
      </c>
      <c r="P31" s="60"/>
      <c r="S31" s="7"/>
    </row>
    <row r="32" spans="1:37" ht="15" customHeight="1" x14ac:dyDescent="0.2">
      <c r="B32" s="52">
        <f>IF(DAY(JulSun1)=1,IF(AND(YEAR(JulSun1+15)=CalendarYear,MONTH(JulSun1+15)=7),JulSun1+15,""),IF(AND(YEAR(JulSun1+22)=CalendarYear,MONTH(JulSun1+22)=7),JulSun1+22,""))</f>
        <v>45123</v>
      </c>
      <c r="C32" s="2">
        <f>IF(DAY(JulSun1)=1,IF(AND(YEAR(JulSun1+16)=CalendarYear,MONTH(JulSun1+16)=7),JulSun1+16,""),IF(AND(YEAR(JulSun1+23)=CalendarYear,MONTH(JulSun1+23)=7),JulSun1+23,""))</f>
        <v>45124</v>
      </c>
      <c r="D32" s="2">
        <f>IF(DAY(JulSun1)=1,IF(AND(YEAR(JulSun1+17)=CalendarYear,MONTH(JulSun1+17)=7),JulSun1+17,""),IF(AND(YEAR(JulSun1+24)=CalendarYear,MONTH(JulSun1+24)=7),JulSun1+24,""))</f>
        <v>45125</v>
      </c>
      <c r="E32" s="2">
        <f>IF(DAY(JulSun1)=1,IF(AND(YEAR(JulSun1+18)=CalendarYear,MONTH(JulSun1+18)=7),JulSun1+18,""),IF(AND(YEAR(JulSun1+25)=CalendarYear,MONTH(JulSun1+25)=7),JulSun1+25,""))</f>
        <v>45126</v>
      </c>
      <c r="F32" s="2">
        <f>IF(DAY(JulSun1)=1,IF(AND(YEAR(JulSun1+19)=CalendarYear,MONTH(JulSun1+19)=7),JulSun1+19,""),IF(AND(YEAR(JulSun1+26)=CalendarYear,MONTH(JulSun1+26)=7),JulSun1+26,""))</f>
        <v>45127</v>
      </c>
      <c r="G32" s="2">
        <f>IF(DAY(JulSun1)=1,IF(AND(YEAR(JulSun1+20)=CalendarYear,MONTH(JulSun1+20)=7),JulSun1+20,""),IF(AND(YEAR(JulSun1+27)=CalendarYear,MONTH(JulSun1+27)=7),JulSun1+27,""))</f>
        <v>45128</v>
      </c>
      <c r="H32" s="25">
        <f>IF(DAY(JulSun1)=1,IF(AND(YEAR(JulSun1+21)=CalendarYear,MONTH(JulSun1+21)=7),JulSun1+21,""),IF(AND(YEAR(JulSun1+28)=CalendarYear,MONTH(JulSun1+28)=7),JulSun1+28,""))</f>
        <v>45129</v>
      </c>
      <c r="I32" s="17">
        <f>IF(DAY(AugSun1)=1,IF(AND(YEAR(AugSun1+15)=CalendarYear,MONTH(AugSun1+15)=8),AugSun1+15,""),IF(AND(YEAR(AugSun1+22)=CalendarYear,MONTH(AugSun1+22)=8),AugSun1+22,""))</f>
        <v>45158</v>
      </c>
      <c r="J32" s="2">
        <f>IF(DAY(AugSun1)=1,IF(AND(YEAR(AugSun1+16)=CalendarYear,MONTH(AugSun1+16)=8),AugSun1+16,""),IF(AND(YEAR(AugSun1+23)=CalendarYear,MONTH(AugSun1+23)=8),AugSun1+23,""))</f>
        <v>45159</v>
      </c>
      <c r="K32" s="2">
        <f>IF(DAY(AugSun1)=1,IF(AND(YEAR(AugSun1+17)=CalendarYear,MONTH(AugSun1+17)=8),AugSun1+17,""),IF(AND(YEAR(AugSun1+24)=CalendarYear,MONTH(AugSun1+24)=8),AugSun1+24,""))</f>
        <v>45160</v>
      </c>
      <c r="L32" s="2">
        <f>IF(DAY(AugSun1)=1,IF(AND(YEAR(AugSun1+18)=CalendarYear,MONTH(AugSun1+18)=8),AugSun1+18,""),IF(AND(YEAR(AugSun1+25)=CalendarYear,MONTH(AugSun1+25)=8),AugSun1+25,""))</f>
        <v>45161</v>
      </c>
      <c r="M32" s="2">
        <f>IF(DAY(AugSun1)=1,IF(AND(YEAR(AugSun1+19)=CalendarYear,MONTH(AugSun1+19)=8),AugSun1+19,""),IF(AND(YEAR(AugSun1+26)=CalendarYear,MONTH(AugSun1+26)=8),AugSun1+26,""))</f>
        <v>45162</v>
      </c>
      <c r="N32" s="2">
        <f>IF(DAY(AugSun1)=1,IF(AND(YEAR(AugSun1+20)=CalendarYear,MONTH(AugSun1+20)=8),AugSun1+20,""),IF(AND(YEAR(AugSun1+27)=CalendarYear,MONTH(AugSun1+27)=8),AugSun1+27,""))</f>
        <v>45163</v>
      </c>
      <c r="O32" s="25">
        <f>IF(DAY(AugSun1)=1,IF(AND(YEAR(AugSun1+21)=CalendarYear,MONTH(AugSun1+21)=8),AugSun1+21,""),IF(AND(YEAR(AugSun1+28)=CalendarYear,MONTH(AugSun1+28)=8),AugSun1+28,""))</f>
        <v>45164</v>
      </c>
      <c r="P32" s="60"/>
      <c r="S32" s="8"/>
    </row>
    <row r="33" spans="1:19" ht="15" customHeight="1" x14ac:dyDescent="0.2">
      <c r="B33" s="52">
        <f>IF(DAY(JulSun1)=1,IF(AND(YEAR(JulSun1+22)=CalendarYear,MONTH(JulSun1+22)=7),JulSun1+22,""),IF(AND(YEAR(JulSun1+29)=CalendarYear,MONTH(JulSun1+29)=7),JulSun1+29,""))</f>
        <v>45130</v>
      </c>
      <c r="C33" s="2">
        <f>IF(DAY(JulSun1)=1,IF(AND(YEAR(JulSun1+23)=CalendarYear,MONTH(JulSun1+23)=7),JulSun1+23,""),IF(AND(YEAR(JulSun1+30)=CalendarYear,MONTH(JulSun1+30)=7),JulSun1+30,""))</f>
        <v>45131</v>
      </c>
      <c r="D33" s="2">
        <f>IF(DAY(JulSun1)=1,IF(AND(YEAR(JulSun1+24)=CalendarYear,MONTH(JulSun1+24)=7),JulSun1+24,""),IF(AND(YEAR(JulSun1+31)=CalendarYear,MONTH(JulSun1+31)=7),JulSun1+31,""))</f>
        <v>45132</v>
      </c>
      <c r="E33" s="2">
        <f>IF(DAY(JulSun1)=1,IF(AND(YEAR(JulSun1+25)=CalendarYear,MONTH(JulSun1+25)=7),JulSun1+25,""),IF(AND(YEAR(JulSun1+32)=CalendarYear,MONTH(JulSun1+32)=7),JulSun1+32,""))</f>
        <v>45133</v>
      </c>
      <c r="F33" s="2">
        <f>IF(DAY(JulSun1)=1,IF(AND(YEAR(JulSun1+26)=CalendarYear,MONTH(JulSun1+26)=7),JulSun1+26,""),IF(AND(YEAR(JulSun1+33)=CalendarYear,MONTH(JulSun1+33)=7),JulSun1+33,""))</f>
        <v>45134</v>
      </c>
      <c r="G33" s="2">
        <f>IF(DAY(JulSun1)=1,IF(AND(YEAR(JulSun1+27)=CalendarYear,MONTH(JulSun1+27)=7),JulSun1+27,""),IF(AND(YEAR(JulSun1+34)=CalendarYear,MONTH(JulSun1+34)=7),JulSun1+34,""))</f>
        <v>45135</v>
      </c>
      <c r="H33" s="25">
        <f>IF(DAY(JulSun1)=1,IF(AND(YEAR(JulSun1+28)=CalendarYear,MONTH(JulSun1+28)=7),JulSun1+28,""),IF(AND(YEAR(JulSun1+35)=CalendarYear,MONTH(JulSun1+35)=7),JulSun1+35,""))</f>
        <v>45136</v>
      </c>
      <c r="I33" s="17">
        <f>IF(DAY(AugSun1)=1,IF(AND(YEAR(AugSun1+22)=CalendarYear,MONTH(AugSun1+22)=8),AugSun1+22,""),IF(AND(YEAR(AugSun1+29)=CalendarYear,MONTH(AugSun1+29)=8),AugSun1+29,""))</f>
        <v>45165</v>
      </c>
      <c r="J33" s="20">
        <f>IF(DAY(AugSun1)=1,IF(AND(YEAR(AugSun1+23)=CalendarYear,MONTH(AugSun1+23)=8),AugSun1+23,""),IF(AND(YEAR(AugSun1+30)=CalendarYear,MONTH(AugSun1+30)=8),AugSun1+30,""))</f>
        <v>45166</v>
      </c>
      <c r="K33" s="20">
        <f>IF(DAY(AugSun1)=1,IF(AND(YEAR(AugSun1+24)=CalendarYear,MONTH(AugSun1+24)=8),AugSun1+24,""),IF(AND(YEAR(AugSun1+31)=CalendarYear,MONTH(AugSun1+31)=8),AugSun1+31,""))</f>
        <v>45167</v>
      </c>
      <c r="L33" s="20">
        <f>IF(DAY(AugSun1)=1,IF(AND(YEAR(AugSun1+25)=CalendarYear,MONTH(AugSun1+25)=8),AugSun1+25,""),IF(AND(YEAR(AugSun1+32)=CalendarYear,MONTH(AugSun1+32)=8),AugSun1+32,""))</f>
        <v>45168</v>
      </c>
      <c r="M33" s="20">
        <f>IF(DAY(AugSun1)=1,IF(AND(YEAR(AugSun1+26)=CalendarYear,MONTH(AugSun1+26)=8),AugSun1+26,""),IF(AND(YEAR(AugSun1+33)=CalendarYear,MONTH(AugSun1+33)=8),AugSun1+33,""))</f>
        <v>45169</v>
      </c>
      <c r="N33" s="2" t="str">
        <f>IF(DAY(AugSun1)=1,IF(AND(YEAR(AugSun1+27)=CalendarYear,MONTH(AugSun1+27)=8),AugSun1+27,""),IF(AND(YEAR(AugSun1+34)=CalendarYear,MONTH(AugSun1+34)=8),AugSun1+34,""))</f>
        <v/>
      </c>
      <c r="O33" s="25" t="str">
        <f>IF(DAY(AugSun1)=1,IF(AND(YEAR(AugSun1+28)=CalendarYear,MONTH(AugSun1+28)=8),AugSun1+28,""),IF(AND(YEAR(AugSun1+35)=CalendarYear,MONTH(AugSun1+35)=8),AugSun1+35,""))</f>
        <v/>
      </c>
      <c r="P33" s="60"/>
      <c r="S33" s="9"/>
    </row>
    <row r="34" spans="1:19" ht="15" customHeight="1" x14ac:dyDescent="0.2">
      <c r="A34" s="15" t="s">
        <v>7</v>
      </c>
      <c r="B34" s="53">
        <f>IF(DAY(JulSun1)=1,IF(AND(YEAR(JulSun1+29)=CalendarYear,MONTH(JulSun1+29)=7),JulSun1+29,""),IF(AND(YEAR(JulSun1+36)=CalendarYear,MONTH(JulSun1+36)=7),JulSun1+36,""))</f>
        <v>45137</v>
      </c>
      <c r="C34" s="27">
        <f>IF(DAY(JulSun1)=1,IF(AND(YEAR(JulSun1+30)=CalendarYear,MONTH(JulSun1+30)=7),JulSun1+30,""),IF(AND(YEAR(JulSun1+37)=CalendarYear,MONTH(JulSun1+37)=7),JulSun1+37,""))</f>
        <v>45138</v>
      </c>
      <c r="D34" s="27" t="str">
        <f>IF(DAY(JulSun1)=1,IF(AND(YEAR(JulSun1+31)=CalendarYear,MONTH(JulSun1+31)=7),JulSun1+31,""),IF(AND(YEAR(JulSun1+38)=CalendarYear,MONTH(JulSun1+38)=7),JulSun1+38,""))</f>
        <v/>
      </c>
      <c r="E34" s="27" t="str">
        <f>IF(DAY(JulSun1)=1,IF(AND(YEAR(JulSun1+32)=CalendarYear,MONTH(JulSun1+32)=7),JulSun1+32,""),IF(AND(YEAR(JulSun1+39)=CalendarYear,MONTH(JulSun1+39)=7),JulSun1+39,""))</f>
        <v/>
      </c>
      <c r="F34" s="27" t="str">
        <f>IF(DAY(JulSun1)=1,IF(AND(YEAR(JulSun1+33)=CalendarYear,MONTH(JulSun1+33)=7),JulSun1+33,""),IF(AND(YEAR(JulSun1+40)=CalendarYear,MONTH(JulSun1+40)=7),JulSun1+40,""))</f>
        <v/>
      </c>
      <c r="G34" s="27" t="str">
        <f>IF(DAY(JulSun1)=1,IF(AND(YEAR(JulSun1+34)=CalendarYear,MONTH(JulSun1+34)=7),JulSun1+34,""),IF(AND(YEAR(JulSun1+41)=CalendarYear,MONTH(JulSun1+41)=7),JulSun1+41,""))</f>
        <v/>
      </c>
      <c r="H34" s="28" t="str">
        <f>IF(DAY(JulSun1)=1,IF(AND(YEAR(JulSun1+35)=CalendarYear,MONTH(JulSun1+35)=7),JulSun1+35,""),IF(AND(YEAR(JulSun1+42)=CalendarYear,MONTH(JulSun1+42)=7),JulSun1+42,""))</f>
        <v/>
      </c>
      <c r="I34" s="35" t="str">
        <f>IF(DAY(AugSun1)=1,IF(AND(YEAR(AugSun1+29)=CalendarYear,MONTH(AugSun1+29)=8),AugSun1+29,""),IF(AND(YEAR(AugSun1+36)=CalendarYear,MONTH(AugSun1+36)=8),AugSun1+36,""))</f>
        <v/>
      </c>
      <c r="J34" s="27" t="str">
        <f>IF(DAY(AugSun1)=1,IF(AND(YEAR(AugSun1+30)=CalendarYear,MONTH(AugSun1+30)=8),AugSun1+30,""),IF(AND(YEAR(AugSun1+37)=CalendarYear,MONTH(AugSun1+37)=8),AugSun1+37,""))</f>
        <v/>
      </c>
      <c r="K34" s="27" t="str">
        <f>IF(DAY(AugSun1)=1,IF(AND(YEAR(AugSun1+31)=CalendarYear,MONTH(AugSun1+31)=8),AugSun1+31,""),IF(AND(YEAR(AugSun1+38)=CalendarYear,MONTH(AugSun1+38)=8),AugSun1+38,""))</f>
        <v/>
      </c>
      <c r="L34" s="27" t="str">
        <f>IF(DAY(AugSun1)=1,IF(AND(YEAR(AugSun1+32)=CalendarYear,MONTH(AugSun1+32)=8),AugSun1+32,""),IF(AND(YEAR(AugSun1+39)=CalendarYear,MONTH(AugSun1+39)=8),AugSun1+39,""))</f>
        <v/>
      </c>
      <c r="M34" s="27" t="str">
        <f>IF(DAY(AugSun1)=1,IF(AND(YEAR(AugSun1+33)=CalendarYear,MONTH(AugSun1+33)=8),AugSun1+33,""),IF(AND(YEAR(AugSun1+40)=CalendarYear,MONTH(AugSun1+40)=8),AugSun1+40,""))</f>
        <v/>
      </c>
      <c r="N34" s="27" t="str">
        <f>IF(DAY(AugSun1)=1,IF(AND(YEAR(AugSun1+34)=CalendarYear,MONTH(AugSun1+34)=8),AugSun1+34,""),IF(AND(YEAR(AugSun1+41)=CalendarYear,MONTH(AugSun1+41)=8),AugSun1+41,""))</f>
        <v/>
      </c>
      <c r="O34" s="28" t="str">
        <f>IF(DAY(AugSun1)=1,IF(AND(YEAR(AugSun1+35)=CalendarYear,MONTH(AugSun1+35)=8),AugSun1+35,""),IF(AND(YEAR(AugSun1+42)=CalendarYear,MONTH(AugSun1+42)=8),AugSun1+42,""))</f>
        <v/>
      </c>
      <c r="P34" s="60"/>
    </row>
    <row r="35" spans="1:19" ht="15" customHeight="1" x14ac:dyDescent="0.2">
      <c r="A35" s="15" t="s">
        <v>15</v>
      </c>
      <c r="B35" s="100" t="s">
        <v>27</v>
      </c>
      <c r="C35" s="90"/>
      <c r="D35" s="90"/>
      <c r="E35" s="90"/>
      <c r="F35" s="90"/>
      <c r="G35" s="90"/>
      <c r="H35" s="91"/>
      <c r="I35" s="100" t="s">
        <v>28</v>
      </c>
      <c r="J35" s="90"/>
      <c r="K35" s="90"/>
      <c r="L35" s="90"/>
      <c r="M35" s="90"/>
      <c r="N35" s="90"/>
      <c r="O35" s="91"/>
      <c r="P35" s="60"/>
    </row>
    <row r="36" spans="1:19" ht="15" customHeight="1" x14ac:dyDescent="0.2">
      <c r="B36" s="51" t="s">
        <v>0</v>
      </c>
      <c r="C36" s="13" t="s">
        <v>44</v>
      </c>
      <c r="D36" s="13" t="s">
        <v>45</v>
      </c>
      <c r="E36" s="13" t="s">
        <v>46</v>
      </c>
      <c r="F36" s="13" t="s">
        <v>47</v>
      </c>
      <c r="G36" s="13" t="s">
        <v>48</v>
      </c>
      <c r="H36" s="24" t="s">
        <v>49</v>
      </c>
      <c r="I36" s="18" t="s">
        <v>0</v>
      </c>
      <c r="J36" s="13" t="s">
        <v>44</v>
      </c>
      <c r="K36" s="13" t="s">
        <v>45</v>
      </c>
      <c r="L36" s="13" t="s">
        <v>46</v>
      </c>
      <c r="M36" s="13" t="s">
        <v>47</v>
      </c>
      <c r="N36" s="13" t="s">
        <v>48</v>
      </c>
      <c r="O36" s="24" t="s">
        <v>49</v>
      </c>
      <c r="P36" s="60"/>
    </row>
    <row r="37" spans="1:19" ht="15" customHeight="1" x14ac:dyDescent="0.2">
      <c r="B37" s="52" t="str">
        <f>IF(DAY(Vogar)=1,"",IF(AND(YEAR(Vogar+1)=CalendarYear,MONTH(Vogar+1)=9),Vogar+1,""))</f>
        <v/>
      </c>
      <c r="C37" s="2" t="str">
        <f>IF(DAY(Vogar)=1,"",IF(AND(YEAR(Vogar+2)=CalendarYear,MONTH(Vogar+2)=9),Vogar+2,""))</f>
        <v/>
      </c>
      <c r="D37" s="2" t="str">
        <f>IF(DAY(Vogar)=1,"",IF(AND(YEAR(Vogar+3)=CalendarYear,MONTH(Vogar+3)=9),Vogar+3,""))</f>
        <v/>
      </c>
      <c r="E37" s="2" t="str">
        <f>IF(DAY(Vogar)=1,"",IF(AND(YEAR(Vogar+4)=CalendarYear,MONTH(Vogar+4)=9),Vogar+4,""))</f>
        <v/>
      </c>
      <c r="F37" s="2" t="str">
        <f>IF(DAY(Vogar)=1,"",IF(AND(YEAR(Vogar+5)=CalendarYear,MONTH(Vogar+5)=9),Vogar+5,""))</f>
        <v/>
      </c>
      <c r="G37" s="20">
        <f>IF(DAY(Vogar)=1,"",IF(AND(YEAR(Vogar+6)=CalendarYear,MONTH(Vogar+6)=9),Vogar+6,""))</f>
        <v>45170</v>
      </c>
      <c r="H37" s="25">
        <f>IF(DAY(Vogar)=1,IF(AND(YEAR(Vogar)=CalendarYear,MONTH(Vogar)=9),Vogar,""),IF(AND(YEAR(Vogar+7)=CalendarYear,MONTH(Vogar+7)=9),Vogar+7,""))</f>
        <v>45171</v>
      </c>
      <c r="I37" s="17">
        <f>IF(DAY(OctSun1)=1,"",IF(AND(YEAR(OctSun1+1)=CalendarYear,MONTH(OctSun1+1)=10),OctSun1+1,""))</f>
        <v>45200</v>
      </c>
      <c r="J37" s="2">
        <f>IF(DAY(OctSun1)=1,"",IF(AND(YEAR(OctSun1+2)=CalendarYear,MONTH(OctSun1+2)=10),OctSun1+2,""))</f>
        <v>45201</v>
      </c>
      <c r="K37" s="2">
        <f>IF(DAY(OctSun1)=1,"",IF(AND(YEAR(OctSun1+3)=CalendarYear,MONTH(OctSun1+3)=10),OctSun1+3,""))</f>
        <v>45202</v>
      </c>
      <c r="L37" s="2">
        <f>IF(DAY(OctSun1)=1,"",IF(AND(YEAR(OctSun1+4)=CalendarYear,MONTH(OctSun1+4)=10),OctSun1+4,""))</f>
        <v>45203</v>
      </c>
      <c r="M37" s="2">
        <f>IF(DAY(OctSun1)=1,"",IF(AND(YEAR(OctSun1+5)=CalendarYear,MONTH(OctSun1+5)=10),OctSun1+5,""))</f>
        <v>45204</v>
      </c>
      <c r="N37" s="2">
        <f>IF(DAY(OctSun1)=1,"",IF(AND(YEAR(OctSun1+6)=CalendarYear,MONTH(OctSun1+6)=10),OctSun1+6,""))</f>
        <v>45205</v>
      </c>
      <c r="O37" s="25">
        <f>IF(DAY(OctSun1)=1,IF(AND(YEAR(OctSun1)=CalendarYear,MONTH(OctSun1)=10),OctSun1,""),IF(AND(YEAR(OctSun1+7)=CalendarYear,MONTH(OctSun1+7)=10),OctSun1+7,""))</f>
        <v>45206</v>
      </c>
      <c r="P37" s="60"/>
    </row>
    <row r="38" spans="1:19" ht="15" customHeight="1" x14ac:dyDescent="0.2">
      <c r="B38" s="52">
        <f>IF(DAY(Vogar)=1,IF(AND(YEAR(Vogar+1)=CalendarYear,MONTH(Vogar+1)=9),Vogar+1,""),IF(AND(YEAR(Vogar+8)=CalendarYear,MONTH(Vogar+8)=9),Vogar+8,""))</f>
        <v>45172</v>
      </c>
      <c r="C38" s="2">
        <f>IF(DAY(Vogar)=1,IF(AND(YEAR(Vogar+2)=CalendarYear,MONTH(Vogar+2)=9),Vogar+2,""),IF(AND(YEAR(Vogar+9)=CalendarYear,MONTH(Vogar+9)=9),Vogar+9,""))</f>
        <v>45173</v>
      </c>
      <c r="D38" s="2">
        <f>IF(DAY(Vogar)=1,IF(AND(YEAR(Vogar+3)=CalendarYear,MONTH(Vogar+3)=9),Vogar+3,""),IF(AND(YEAR(Vogar+10)=CalendarYear,MONTH(Vogar+10)=9),Vogar+10,""))</f>
        <v>45174</v>
      </c>
      <c r="E38" s="2">
        <f>IF(DAY(Vogar)=1,IF(AND(YEAR(Vogar+4)=CalendarYear,MONTH(Vogar+4)=9),Vogar+4,""),IF(AND(YEAR(Vogar+11)=CalendarYear,MONTH(Vogar+11)=9),Vogar+11,""))</f>
        <v>45175</v>
      </c>
      <c r="F38" s="2">
        <f>IF(DAY(Vogar)=1,IF(AND(YEAR(Vogar+5)=CalendarYear,MONTH(Vogar+5)=9),Vogar+5,""),IF(AND(YEAR(Vogar+12)=CalendarYear,MONTH(Vogar+12)=9),Vogar+12,""))</f>
        <v>45176</v>
      </c>
      <c r="G38" s="2">
        <f>IF(DAY(Vogar)=1,IF(AND(YEAR(Vogar+6)=CalendarYear,MONTH(Vogar+6)=9),Vogar+6,""),IF(AND(YEAR(Vogar+13)=CalendarYear,MONTH(Vogar+13)=9),Vogar+13,""))</f>
        <v>45177</v>
      </c>
      <c r="H38" s="25">
        <f>IF(DAY(Vogar)=1,IF(AND(YEAR(Vogar+7)=CalendarYear,MONTH(Vogar+7)=9),Vogar+7,""),IF(AND(YEAR(Vogar+14)=CalendarYear,MONTH(Vogar+14)=9),Vogar+14,""))</f>
        <v>45178</v>
      </c>
      <c r="I38" s="17">
        <f>IF(DAY(OctSun1)=1,IF(AND(YEAR(OctSun1+1)=CalendarYear,MONTH(OctSun1+1)=10),OctSun1+1,""),IF(AND(YEAR(OctSun1+8)=CalendarYear,MONTH(OctSun1+8)=10),OctSun1+8,""))</f>
        <v>45207</v>
      </c>
      <c r="J38" s="19">
        <f>IF(DAY(OctSun1)=1,IF(AND(YEAR(OctSun1+2)=CalendarYear,MONTH(OctSun1+2)=10),OctSun1+2,""),IF(AND(YEAR(OctSun1+9)=CalendarYear,MONTH(OctSun1+9)=10),OctSun1+9,""))</f>
        <v>45208</v>
      </c>
      <c r="K38" s="19">
        <f>IF(DAY(OctSun1)=1,IF(AND(YEAR(OctSun1+3)=CalendarYear,MONTH(OctSun1+3)=10),OctSun1+3,""),IF(AND(YEAR(OctSun1+10)=CalendarYear,MONTH(OctSun1+10)=10),OctSun1+10,""))</f>
        <v>45209</v>
      </c>
      <c r="L38" s="19">
        <f>IF(DAY(OctSun1)=1,IF(AND(YEAR(OctSun1+4)=CalendarYear,MONTH(OctSun1+4)=10),OctSun1+4,""),IF(AND(YEAR(OctSun1+11)=CalendarYear,MONTH(OctSun1+11)=10),OctSun1+11,""))</f>
        <v>45210</v>
      </c>
      <c r="M38" s="19">
        <f>IF(DAY(OctSun1)=1,IF(AND(YEAR(OctSun1+5)=CalendarYear,MONTH(OctSun1+5)=10),OctSun1+5,""),IF(AND(YEAR(OctSun1+12)=CalendarYear,MONTH(OctSun1+12)=10),OctSun1+12,""))</f>
        <v>45211</v>
      </c>
      <c r="N38" s="19">
        <f>IF(DAY(OctSun1)=1,IF(AND(YEAR(OctSun1+6)=CalendarYear,MONTH(OctSun1+6)=10),OctSun1+6,""),IF(AND(YEAR(OctSun1+13)=CalendarYear,MONTH(OctSun1+13)=10),OctSun1+13,""))</f>
        <v>45212</v>
      </c>
      <c r="O38" s="25">
        <f>IF(DAY(OctSun1)=1,IF(AND(YEAR(OctSun1+7)=CalendarYear,MONTH(OctSun1+7)=10),OctSun1+7,""),IF(AND(YEAR(OctSun1+14)=CalendarYear,MONTH(OctSun1+14)=10),OctSun1+14,""))</f>
        <v>45213</v>
      </c>
      <c r="P38" s="60"/>
      <c r="S38" s="9"/>
    </row>
    <row r="39" spans="1:19" ht="15" customHeight="1" x14ac:dyDescent="0.2">
      <c r="A39" s="15" t="s">
        <v>8</v>
      </c>
      <c r="B39" s="52">
        <f>IF(DAY(Vogar)=1,IF(AND(YEAR(Vogar+8)=CalendarYear,MONTH(Vogar+8)=9),Vogar+8,""),IF(AND(YEAR(Vogar+15)=CalendarYear,MONTH(Vogar+15)=9),Vogar+15,""))</f>
        <v>45179</v>
      </c>
      <c r="C39" s="19">
        <f>IF(DAY(Vogar)=1,IF(AND(YEAR(Vogar+9)=CalendarYear,MONTH(Vogar+9)=9),Vogar+9,""),IF(AND(YEAR(Vogar+16)=CalendarYear,MONTH(Vogar+16)=9),Vogar+16,""))</f>
        <v>45180</v>
      </c>
      <c r="D39" s="19">
        <f>IF(DAY(Vogar)=1,IF(AND(YEAR(Vogar+10)=CalendarYear,MONTH(Vogar+10)=9),Vogar+10,""),IF(AND(YEAR(Vogar+17)=CalendarYear,MONTH(Vogar+17)=9),Vogar+17,""))</f>
        <v>45181</v>
      </c>
      <c r="E39" s="19">
        <f>IF(DAY(Vogar)=1,IF(AND(YEAR(Vogar+11)=CalendarYear,MONTH(Vogar+11)=9),Vogar+11,""),IF(AND(YEAR(Vogar+18)=CalendarYear,MONTH(Vogar+18)=9),Vogar+18,""))</f>
        <v>45182</v>
      </c>
      <c r="F39" s="19">
        <f>IF(DAY(Vogar)=1,IF(AND(YEAR(Vogar+12)=CalendarYear,MONTH(Vogar+12)=9),Vogar+12,""),IF(AND(YEAR(Vogar+19)=CalendarYear,MONTH(Vogar+19)=9),Vogar+19,""))</f>
        <v>45183</v>
      </c>
      <c r="G39" s="19">
        <f>IF(DAY(Vogar)=1,IF(AND(YEAR(Vogar+13)=CalendarYear,MONTH(Vogar+13)=9),Vogar+13,""),IF(AND(YEAR(Vogar+20)=CalendarYear,MONTH(Vogar+20)=9),Vogar+20,""))</f>
        <v>45184</v>
      </c>
      <c r="H39" s="25">
        <f>IF(DAY(Vogar)=1,IF(AND(YEAR(Vogar+14)=CalendarYear,MONTH(Vogar+14)=9),Vogar+14,""),IF(AND(YEAR(Vogar+21)=CalendarYear,MONTH(Vogar+21)=9),Vogar+21,""))</f>
        <v>45185</v>
      </c>
      <c r="I39" s="17">
        <f>IF(DAY(OctSun1)=1,IF(AND(YEAR(OctSun1+8)=CalendarYear,MONTH(OctSun1+8)=10),OctSun1+8,""),IF(AND(YEAR(OctSun1+15)=CalendarYear,MONTH(OctSun1+15)=10),OctSun1+15,""))</f>
        <v>45214</v>
      </c>
      <c r="J39" s="2">
        <f>IF(DAY(OctSun1)=1,IF(AND(YEAR(OctSun1+9)=CalendarYear,MONTH(OctSun1+9)=10),OctSun1+9,""),IF(AND(YEAR(OctSun1+16)=CalendarYear,MONTH(OctSun1+16)=10),OctSun1+16,""))</f>
        <v>45215</v>
      </c>
      <c r="K39" s="2">
        <f>IF(DAY(OctSun1)=1,IF(AND(YEAR(OctSun1+10)=CalendarYear,MONTH(OctSun1+10)=10),OctSun1+10,""),IF(AND(YEAR(OctSun1+17)=CalendarYear,MONTH(OctSun1+17)=10),OctSun1+17,""))</f>
        <v>45216</v>
      </c>
      <c r="L39" s="2">
        <f>IF(DAY(OctSun1)=1,IF(AND(YEAR(OctSun1+11)=CalendarYear,MONTH(OctSun1+11)=10),OctSun1+11,""),IF(AND(YEAR(OctSun1+18)=CalendarYear,MONTH(OctSun1+18)=10),OctSun1+18,""))</f>
        <v>45217</v>
      </c>
      <c r="M39" s="2">
        <f>IF(DAY(OctSun1)=1,IF(AND(YEAR(OctSun1+12)=CalendarYear,MONTH(OctSun1+12)=10),OctSun1+12,""),IF(AND(YEAR(OctSun1+19)=CalendarYear,MONTH(OctSun1+19)=10),OctSun1+19,""))</f>
        <v>45218</v>
      </c>
      <c r="N39" s="2">
        <f>IF(DAY(OctSun1)=1,IF(AND(YEAR(OctSun1+13)=CalendarYear,MONTH(OctSun1+13)=10),OctSun1+13,""),IF(AND(YEAR(OctSun1+20)=CalendarYear,MONTH(OctSun1+20)=10),OctSun1+20,""))</f>
        <v>45219</v>
      </c>
      <c r="O39" s="25">
        <f>IF(DAY(OctSun1)=1,IF(AND(YEAR(OctSun1+14)=CalendarYear,MONTH(OctSun1+14)=10),OctSun1+14,""),IF(AND(YEAR(OctSun1+21)=CalendarYear,MONTH(OctSun1+21)=10),OctSun1+21,""))</f>
        <v>45220</v>
      </c>
      <c r="P39" s="60"/>
      <c r="S39" s="12"/>
    </row>
    <row r="40" spans="1:19" ht="15" customHeight="1" x14ac:dyDescent="0.2">
      <c r="A40" s="15" t="s">
        <v>9</v>
      </c>
      <c r="B40" s="52">
        <f>IF(DAY(Vogar)=1,IF(AND(YEAR(Vogar+15)=CalendarYear,MONTH(Vogar+15)=9),Vogar+15,""),IF(AND(YEAR(Vogar+22)=CalendarYear,MONTH(Vogar+22)=9),Vogar+22,""))</f>
        <v>45186</v>
      </c>
      <c r="C40" s="2">
        <f>IF(DAY(Vogar)=1,IF(AND(YEAR(Vogar+16)=CalendarYear,MONTH(Vogar+16)=9),Vogar+16,""),IF(AND(YEAR(Vogar+23)=CalendarYear,MONTH(Vogar+23)=9),Vogar+23,""))</f>
        <v>45187</v>
      </c>
      <c r="D40" s="27">
        <f>IF(DAY(Vogar)=1,IF(AND(YEAR(Vogar+17)=CalendarYear,MONTH(Vogar+17)=9),Vogar+17,""),IF(AND(YEAR(Vogar+24)=CalendarYear,MONTH(Vogar+24)=9),Vogar+24,""))</f>
        <v>45188</v>
      </c>
      <c r="E40" s="27">
        <f>IF(DAY(Vogar)=1,IF(AND(YEAR(Vogar+18)=CalendarYear,MONTH(Vogar+18)=9),Vogar+18,""),IF(AND(YEAR(Vogar+25)=CalendarYear,MONTH(Vogar+25)=9),Vogar+25,""))</f>
        <v>45189</v>
      </c>
      <c r="F40" s="27">
        <f>IF(DAY(Vogar)=1,IF(AND(YEAR(Vogar+19)=CalendarYear,MONTH(Vogar+19)=9),Vogar+19,""),IF(AND(YEAR(Vogar+26)=CalendarYear,MONTH(Vogar+26)=9),Vogar+26,""))</f>
        <v>45190</v>
      </c>
      <c r="G40" s="27">
        <f>IF(DAY(Vogar)=1,IF(AND(YEAR(Vogar+20)=CalendarYear,MONTH(Vogar+20)=9),Vogar+20,""),IF(AND(YEAR(Vogar+27)=CalendarYear,MONTH(Vogar+27)=9),Vogar+27,""))</f>
        <v>45191</v>
      </c>
      <c r="H40" s="25">
        <f>IF(DAY(Vogar)=1,IF(AND(YEAR(Vogar+21)=CalendarYear,MONTH(Vogar+21)=9),Vogar+21,""),IF(AND(YEAR(Vogar+28)=CalendarYear,MONTH(Vogar+28)=9),Vogar+28,""))</f>
        <v>45192</v>
      </c>
      <c r="I40" s="17">
        <f>IF(DAY(OctSun1)=1,IF(AND(YEAR(OctSun1+15)=CalendarYear,MONTH(OctSun1+15)=10),OctSun1+15,""),IF(AND(YEAR(OctSun1+22)=CalendarYear,MONTH(OctSun1+22)=10),OctSun1+22,""))</f>
        <v>45221</v>
      </c>
      <c r="J40" s="20">
        <f>IF(DAY(OctSun1)=1,IF(AND(YEAR(OctSun1+16)=CalendarYear,MONTH(OctSun1+16)=10),OctSun1+16,""),IF(AND(YEAR(OctSun1+23)=CalendarYear,MONTH(OctSun1+23)=10),OctSun1+23,""))</f>
        <v>45222</v>
      </c>
      <c r="K40" s="20">
        <f>IF(DAY(OctSun1)=1,IF(AND(YEAR(OctSun1+17)=CalendarYear,MONTH(OctSun1+17)=10),OctSun1+17,""),IF(AND(YEAR(OctSun1+24)=CalendarYear,MONTH(OctSun1+24)=10),OctSun1+24,""))</f>
        <v>45223</v>
      </c>
      <c r="L40" s="20">
        <f>IF(DAY(OctSun1)=1,IF(AND(YEAR(OctSun1+18)=CalendarYear,MONTH(OctSun1+18)=10),OctSun1+18,""),IF(AND(YEAR(OctSun1+25)=CalendarYear,MONTH(OctSun1+25)=10),OctSun1+25,""))</f>
        <v>45224</v>
      </c>
      <c r="M40" s="20">
        <f>IF(DAY(OctSun1)=1,IF(AND(YEAR(OctSun1+19)=CalendarYear,MONTH(OctSun1+19)=10),OctSun1+19,""),IF(AND(YEAR(OctSun1+26)=CalendarYear,MONTH(OctSun1+26)=10),OctSun1+26,""))</f>
        <v>45225</v>
      </c>
      <c r="N40" s="20">
        <f>IF(DAY(OctSun1)=1,IF(AND(YEAR(OctSun1+20)=CalendarYear,MONTH(OctSun1+20)=10),OctSun1+20,""),IF(AND(YEAR(OctSun1+27)=CalendarYear,MONTH(OctSun1+27)=10),OctSun1+27,""))</f>
        <v>45226</v>
      </c>
      <c r="O40" s="25">
        <f>IF(DAY(OctSun1)=1,IF(AND(YEAR(OctSun1+21)=CalendarYear,MONTH(OctSun1+21)=10),OctSun1+21,""),IF(AND(YEAR(OctSun1+28)=CalendarYear,MONTH(OctSun1+28)=10),OctSun1+28,""))</f>
        <v>45227</v>
      </c>
      <c r="P40" s="60"/>
      <c r="S40" s="12"/>
    </row>
    <row r="41" spans="1:19" ht="15" customHeight="1" x14ac:dyDescent="0.2">
      <c r="A41" s="15"/>
      <c r="B41" s="52">
        <f>IF(DAY(Vogar)=1,IF(AND(YEAR(Vogar+22)=CalendarYear,MONTH(Vogar+22)=9),Vogar+22,""),IF(AND(YEAR(Vogar+29)=CalendarYear,MONTH(Vogar+29)=9),Vogar+29,""))</f>
        <v>45193</v>
      </c>
      <c r="C41" s="20">
        <f>IF(DAY(Vogar)=1,IF(AND(YEAR(Vogar+23)=CalendarYear,MONTH(Vogar+23)=9),Vogar+23,""),IF(AND(YEAR(Vogar+30)=CalendarYear,MONTH(Vogar+30)=9),Vogar+30,""))</f>
        <v>45194</v>
      </c>
      <c r="D41" s="20">
        <f>IF(DAY(Vogar)=1,IF(AND(YEAR(Vogar+24)=CalendarYear,MONTH(Vogar+24)=9),Vogar+24,""),IF(AND(YEAR(Vogar+31)=CalendarYear,MONTH(Vogar+31)=9),Vogar+31,""))</f>
        <v>45195</v>
      </c>
      <c r="E41" s="20">
        <f>IF(DAY(Vogar)=1,IF(AND(YEAR(Vogar+25)=CalendarYear,MONTH(Vogar+25)=9),Vogar+25,""),IF(AND(YEAR(Vogar+32)=CalendarYear,MONTH(Vogar+32)=9),Vogar+32,""))</f>
        <v>45196</v>
      </c>
      <c r="F41" s="20">
        <f>IF(DAY(Vogar)=1,IF(AND(YEAR(Vogar+26)=CalendarYear,MONTH(Vogar+26)=9),Vogar+26,""),IF(AND(YEAR(Vogar+33)=CalendarYear,MONTH(Vogar+33)=9),Vogar+33,""))</f>
        <v>45197</v>
      </c>
      <c r="G41" s="20">
        <f>IF(DAY(Vogar)=1,IF(AND(YEAR(Vogar+27)=CalendarYear,MONTH(Vogar+27)=9),Vogar+27,""),IF(AND(YEAR(Vogar+34)=CalendarYear,MONTH(Vogar+34)=9),Vogar+34,""))</f>
        <v>45198</v>
      </c>
      <c r="H41" s="25">
        <f>IF(DAY(Vogar)=1,IF(AND(YEAR(Vogar+28)=CalendarYear,MONTH(Vogar+28)=9),Vogar+28,""),IF(AND(YEAR(Vogar+35)=CalendarYear,MONTH(Vogar+35)=9),Vogar+35,""))</f>
        <v>45199</v>
      </c>
      <c r="I41" s="17">
        <f>IF(DAY(OctSun1)=1,IF(AND(YEAR(OctSun1+22)=CalendarYear,MONTH(OctSun1+22)=10),OctSun1+22,""),IF(AND(YEAR(OctSun1+29)=CalendarYear,MONTH(OctSun1+29)=10),OctSun1+29,""))</f>
        <v>45228</v>
      </c>
      <c r="J41" s="2">
        <f>IF(DAY(OctSun1)=1,IF(AND(YEAR(OctSun1+23)=CalendarYear,MONTH(OctSun1+23)=10),OctSun1+23,""),IF(AND(YEAR(OctSun1+30)=CalendarYear,MONTH(OctSun1+30)=10),OctSun1+30,""))</f>
        <v>45229</v>
      </c>
      <c r="K41" s="2">
        <f>IF(DAY(OctSun1)=1,IF(AND(YEAR(OctSun1+24)=CalendarYear,MONTH(OctSun1+24)=10),OctSun1+24,""),IF(AND(YEAR(OctSun1+31)=CalendarYear,MONTH(OctSun1+31)=10),OctSun1+31,""))</f>
        <v>45230</v>
      </c>
      <c r="L41" s="2" t="str">
        <f>IF(DAY(OctSun1)=1,IF(AND(YEAR(OctSun1+25)=CalendarYear,MONTH(OctSun1+25)=10),OctSun1+25,""),IF(AND(YEAR(OctSun1+32)=CalendarYear,MONTH(OctSun1+32)=10),OctSun1+32,""))</f>
        <v/>
      </c>
      <c r="M41" s="2" t="str">
        <f>IF(DAY(OctSun1)=1,IF(AND(YEAR(OctSun1+26)=CalendarYear,MONTH(OctSun1+26)=10),OctSun1+26,""),IF(AND(YEAR(OctSun1+33)=CalendarYear,MONTH(OctSun1+33)=10),OctSun1+33,""))</f>
        <v/>
      </c>
      <c r="N41" s="2" t="str">
        <f>IF(DAY(OctSun1)=1,IF(AND(YEAR(OctSun1+27)=CalendarYear,MONTH(OctSun1+27)=10),OctSun1+27,""),IF(AND(YEAR(OctSun1+34)=CalendarYear,MONTH(OctSun1+34)=10),OctSun1+34,""))</f>
        <v/>
      </c>
      <c r="O41" s="25" t="str">
        <f>IF(DAY(OctSun1)=1,IF(AND(YEAR(OctSun1+28)=CalendarYear,MONTH(OctSun1+28)=10),OctSun1+28,""),IF(AND(YEAR(OctSun1+35)=CalendarYear,MONTH(OctSun1+35)=10),OctSun1+35,""))</f>
        <v/>
      </c>
      <c r="P41" s="60"/>
      <c r="S41" s="12"/>
    </row>
    <row r="42" spans="1:19" ht="15" customHeight="1" x14ac:dyDescent="0.2">
      <c r="A42" s="15" t="s">
        <v>10</v>
      </c>
      <c r="B42" s="32" t="str">
        <f>IF(DAY(Vogar)=1,IF(AND(YEAR(Vogar+29)=CalendarYear,MONTH(Vogar+29)=9),Vogar+29,""),IF(AND(YEAR(Vogar+36)=CalendarYear,MONTH(Vogar+36)=9),Vogar+36,""))</f>
        <v/>
      </c>
      <c r="C42" s="27" t="str">
        <f>IF(DAY(Vogar)=1,IF(AND(YEAR(Vogar+30)=CalendarYear,MONTH(Vogar+30)=9),Vogar+30,""),IF(AND(YEAR(Vogar+37)=CalendarYear,MONTH(Vogar+37)=9),Vogar+37,""))</f>
        <v/>
      </c>
      <c r="D42" s="27" t="str">
        <f>IF(DAY(Vogar)=1,IF(AND(YEAR(Vogar+31)=CalendarYear,MONTH(Vogar+31)=9),Vogar+31,""),IF(AND(YEAR(Vogar+38)=CalendarYear,MONTH(Vogar+38)=9),Vogar+38,""))</f>
        <v/>
      </c>
      <c r="E42" s="27" t="str">
        <f>IF(DAY(Vogar)=1,IF(AND(YEAR(Vogar+32)=CalendarYear,MONTH(Vogar+32)=9),Vogar+32,""),IF(AND(YEAR(Vogar+39)=CalendarYear,MONTH(Vogar+39)=9),Vogar+39,""))</f>
        <v/>
      </c>
      <c r="F42" s="27" t="str">
        <f>IF(DAY(Vogar)=1,IF(AND(YEAR(Vogar+33)=CalendarYear,MONTH(Vogar+33)=9),Vogar+33,""),IF(AND(YEAR(Vogar+40)=CalendarYear,MONTH(Vogar+40)=9),Vogar+40,""))</f>
        <v/>
      </c>
      <c r="G42" s="27" t="str">
        <f>IF(DAY(Vogar)=1,IF(AND(YEAR(Vogar+34)=CalendarYear,MONTH(Vogar+34)=9),Vogar+34,""),IF(AND(YEAR(Vogar+41)=CalendarYear,MONTH(Vogar+41)=9),Vogar+41,""))</f>
        <v/>
      </c>
      <c r="H42" s="28" t="str">
        <f>IF(DAY(Vogar)=1,IF(AND(YEAR(Vogar+35)=CalendarYear,MONTH(Vogar+35)=9),Vogar+35,""),IF(AND(YEAR(Vogar+42)=CalendarYear,MONTH(Vogar+42)=9),Vogar+42,""))</f>
        <v/>
      </c>
      <c r="I42" s="27" t="str">
        <f>IF(DAY(OctSun1)=1,IF(AND(YEAR(OctSun1+29)=CalendarYear,MONTH(OctSun1+29)=10),OctSun1+29,""),IF(AND(YEAR(OctSun1+36)=CalendarYear,MONTH(OctSun1+36)=10),OctSun1+36,""))</f>
        <v/>
      </c>
      <c r="J42" s="27" t="str">
        <f>IF(DAY(OctSun1)=1,IF(AND(YEAR(OctSun1+30)=CalendarYear,MONTH(OctSun1+30)=10),OctSun1+30,""),IF(AND(YEAR(OctSun1+37)=CalendarYear,MONTH(OctSun1+37)=10),OctSun1+37,""))</f>
        <v/>
      </c>
      <c r="K42" s="27" t="str">
        <f>IF(DAY(OctSun1)=1,IF(AND(YEAR(OctSun1+31)=CalendarYear,MONTH(OctSun1+31)=10),OctSun1+31,""),IF(AND(YEAR(OctSun1+38)=CalendarYear,MONTH(OctSun1+38)=10),OctSun1+38,""))</f>
        <v/>
      </c>
      <c r="L42" s="27" t="str">
        <f>IF(DAY(OctSun1)=1,IF(AND(YEAR(OctSun1+32)=CalendarYear,MONTH(OctSun1+32)=10),OctSun1+32,""),IF(AND(YEAR(OctSun1+39)=CalendarYear,MONTH(OctSun1+39)=10),OctSun1+39,""))</f>
        <v/>
      </c>
      <c r="M42" s="27" t="str">
        <f>IF(DAY(OctSun1)=1,IF(AND(YEAR(OctSun1+33)=CalendarYear,MONTH(OctSun1+33)=10),OctSun1+33,""),IF(AND(YEAR(OctSun1+40)=CalendarYear,MONTH(OctSun1+40)=10),OctSun1+40,""))</f>
        <v/>
      </c>
      <c r="N42" s="27" t="str">
        <f>IF(DAY(OctSun1)=1,IF(AND(YEAR(OctSun1+34)=CalendarYear,MONTH(OctSun1+34)=10),OctSun1+34,""),IF(AND(YEAR(OctSun1+41)=CalendarYear,MONTH(OctSun1+41)=10),OctSun1+41,""))</f>
        <v/>
      </c>
      <c r="O42" s="28" t="str">
        <f>IF(DAY(OctSun1)=1,IF(AND(YEAR(OctSun1+35)=CalendarYear,MONTH(OctSun1+35)=10),OctSun1+35,""),IF(AND(YEAR(OctSun1+42)=CalendarYear,MONTH(OctSun1+42)=10),OctSun1+42,""))</f>
        <v/>
      </c>
      <c r="P42" s="60"/>
      <c r="S42" s="12"/>
    </row>
    <row r="43" spans="1:19" ht="15" customHeight="1" x14ac:dyDescent="0.2">
      <c r="A43" s="15" t="s">
        <v>17</v>
      </c>
      <c r="B43" s="100" t="s">
        <v>29</v>
      </c>
      <c r="C43" s="90"/>
      <c r="D43" s="90"/>
      <c r="E43" s="90"/>
      <c r="F43" s="90"/>
      <c r="G43" s="90"/>
      <c r="H43" s="91"/>
      <c r="I43" s="100" t="s">
        <v>30</v>
      </c>
      <c r="J43" s="90"/>
      <c r="K43" s="90"/>
      <c r="L43" s="90"/>
      <c r="M43" s="90"/>
      <c r="N43" s="90"/>
      <c r="O43" s="91"/>
      <c r="P43" s="60"/>
      <c r="S43" s="12"/>
    </row>
    <row r="44" spans="1:19" ht="15" customHeight="1" x14ac:dyDescent="0.2">
      <c r="A44" s="15"/>
      <c r="B44" s="51" t="s">
        <v>0</v>
      </c>
      <c r="C44" s="13" t="s">
        <v>44</v>
      </c>
      <c r="D44" s="13" t="s">
        <v>45</v>
      </c>
      <c r="E44" s="13" t="s">
        <v>46</v>
      </c>
      <c r="F44" s="13" t="s">
        <v>47</v>
      </c>
      <c r="G44" s="13" t="s">
        <v>48</v>
      </c>
      <c r="H44" s="24" t="s">
        <v>49</v>
      </c>
      <c r="I44" s="18" t="s">
        <v>0</v>
      </c>
      <c r="J44" s="13" t="s">
        <v>44</v>
      </c>
      <c r="K44" s="13" t="s">
        <v>45</v>
      </c>
      <c r="L44" s="13" t="s">
        <v>46</v>
      </c>
      <c r="M44" s="13" t="s">
        <v>47</v>
      </c>
      <c r="N44" s="13" t="s">
        <v>48</v>
      </c>
      <c r="O44" s="24" t="s">
        <v>49</v>
      </c>
      <c r="P44" s="60"/>
      <c r="S44" s="6"/>
    </row>
    <row r="45" spans="1:19" ht="15" customHeight="1" x14ac:dyDescent="0.2">
      <c r="A45" s="15" t="s">
        <v>18</v>
      </c>
      <c r="B45" s="52" t="str">
        <f>IF(DAY(NovSun1)=1,"",IF(AND(YEAR(NovSun1+1)=CalendarYear,MONTH(NovSun1+1)=11),NovSun1+1,""))</f>
        <v/>
      </c>
      <c r="C45" s="2" t="str">
        <f>IF(DAY(NovSun1)=1,"",IF(AND(YEAR(NovSun1+2)=CalendarYear,MONTH(NovSun1+2)=11),NovSun1+2,""))</f>
        <v/>
      </c>
      <c r="D45" s="2" t="str">
        <f>IF(DAY(NovSun1)=1,"",IF(AND(YEAR(NovSun1+3)=CalendarYear,MONTH(NovSun1+3)=11),NovSun1+3,""))</f>
        <v/>
      </c>
      <c r="E45" s="2">
        <f>IF(DAY(NovSun1)=1,"",IF(AND(YEAR(NovSun1+4)=CalendarYear,MONTH(NovSun1+4)=11),NovSun1+4,""))</f>
        <v>45231</v>
      </c>
      <c r="F45" s="2">
        <f>IF(DAY(NovSun1)=1,"",IF(AND(YEAR(NovSun1+5)=CalendarYear,MONTH(NovSun1+5)=11),NovSun1+5,""))</f>
        <v>45232</v>
      </c>
      <c r="G45" s="2">
        <f>IF(DAY(NovSun1)=1,"",IF(AND(YEAR(NovSun1+6)=CalendarYear,MONTH(NovSun1+6)=11),NovSun1+6,""))</f>
        <v>45233</v>
      </c>
      <c r="H45" s="25">
        <f>IF(DAY(NovSun1)=1,IF(AND(YEAR(NovSun1)=CalendarYear,MONTH(NovSun1)=11),NovSun1,""),IF(AND(YEAR(NovSun1+7)=CalendarYear,MONTH(NovSun1+7)=11),NovSun1+7,""))</f>
        <v>45234</v>
      </c>
      <c r="I45" s="17" t="str">
        <f>IF(DAY(DecSun1)=1,"",IF(AND(YEAR(DecSun1+1)=CalendarYear,MONTH(DecSun1+1)=12),DecSun1+1,""))</f>
        <v/>
      </c>
      <c r="J45" s="2" t="str">
        <f>IF(DAY(DecSun1)=1,"",IF(AND(YEAR(DecSun1+2)=CalendarYear,MONTH(DecSun1+2)=12),DecSun1+2,""))</f>
        <v/>
      </c>
      <c r="K45" s="2" t="str">
        <f>IF(DAY(DecSun1)=1,"",IF(AND(YEAR(DecSun1+3)=CalendarYear,MONTH(DecSun1+3)=12),DecSun1+3,""))</f>
        <v/>
      </c>
      <c r="L45" s="2" t="str">
        <f>IF(DAY(DecSun1)=1,"",IF(AND(YEAR(DecSun1+4)=CalendarYear,MONTH(DecSun1+4)=12),DecSun1+4,""))</f>
        <v/>
      </c>
      <c r="M45" s="2" t="str">
        <f>IF(DAY(DecSun1)=1,"",IF(AND(YEAR(DecSun1+5)=CalendarYear,MONTH(DecSun1+5)=12),DecSun1+5,""))</f>
        <v/>
      </c>
      <c r="N45" s="2">
        <f>IF(DAY(DecSun1)=1,"",IF(AND(YEAR(DecSun1+6)=CalendarYear,MONTH(DecSun1+6)=12),DecSun1+6,""))</f>
        <v>45261</v>
      </c>
      <c r="O45" s="25">
        <f>IF(DAY(DecSun1)=1,IF(AND(YEAR(DecSun1)=CalendarYear,MONTH(DecSun1)=12),DecSun1,""),IF(AND(YEAR(DecSun1+7)=CalendarYear,MONTH(DecSun1+7)=12),DecSun1+7,""))</f>
        <v>45262</v>
      </c>
      <c r="P45" s="60"/>
      <c r="S45" s="94"/>
    </row>
    <row r="46" spans="1:19" ht="15" customHeight="1" x14ac:dyDescent="0.2">
      <c r="B46" s="52">
        <f>IF(DAY(NovSun1)=1,IF(AND(YEAR(NovSun1+1)=CalendarYear,MONTH(NovSun1+1)=11),NovSun1+1,""),IF(AND(YEAR(NovSun1+8)=CalendarYear,MONTH(NovSun1+8)=11),NovSun1+8,""))</f>
        <v>45235</v>
      </c>
      <c r="C46" s="19">
        <f>IF(DAY(NovSun1)=1,IF(AND(YEAR(NovSun1+2)=CalendarYear,MONTH(NovSun1+2)=11),NovSun1+2,""),IF(AND(YEAR(NovSun1+9)=CalendarYear,MONTH(NovSun1+9)=11),NovSun1+9,""))</f>
        <v>45236</v>
      </c>
      <c r="D46" s="19">
        <f>IF(DAY(NovSun1)=1,IF(AND(YEAR(NovSun1+3)=CalendarYear,MONTH(NovSun1+3)=11),NovSun1+3,""),IF(AND(YEAR(NovSun1+10)=CalendarYear,MONTH(NovSun1+10)=11),NovSun1+10,""))</f>
        <v>45237</v>
      </c>
      <c r="E46" s="19">
        <f>IF(DAY(NovSun1)=1,IF(AND(YEAR(NovSun1+4)=CalendarYear,MONTH(NovSun1+4)=11),NovSun1+4,""),IF(AND(YEAR(NovSun1+11)=CalendarYear,MONTH(NovSun1+11)=11),NovSun1+11,""))</f>
        <v>45238</v>
      </c>
      <c r="F46" s="19">
        <f>IF(DAY(NovSun1)=1,IF(AND(YEAR(NovSun1+5)=CalendarYear,MONTH(NovSun1+5)=11),NovSun1+5,""),IF(AND(YEAR(NovSun1+12)=CalendarYear,MONTH(NovSun1+12)=11),NovSun1+12,""))</f>
        <v>45239</v>
      </c>
      <c r="G46" s="19">
        <f>IF(DAY(NovSun1)=1,IF(AND(YEAR(NovSun1+6)=CalendarYear,MONTH(NovSun1+6)=11),NovSun1+6,""),IF(AND(YEAR(NovSun1+13)=CalendarYear,MONTH(NovSun1+13)=11),NovSun1+13,""))</f>
        <v>45240</v>
      </c>
      <c r="H46" s="25">
        <f>IF(DAY(NovSun1)=1,IF(AND(YEAR(NovSun1+7)=CalendarYear,MONTH(NovSun1+7)=11),NovSun1+7,""),IF(AND(YEAR(NovSun1+14)=CalendarYear,MONTH(NovSun1+14)=11),NovSun1+14,""))</f>
        <v>45241</v>
      </c>
      <c r="I46" s="17">
        <f>IF(DAY(DecSun1)=1,IF(AND(YEAR(DecSun1+1)=CalendarYear,MONTH(DecSun1+1)=12),DecSun1+1,""),IF(AND(YEAR(DecSun1+8)=CalendarYear,MONTH(DecSun1+8)=12),DecSun1+8,""))</f>
        <v>45263</v>
      </c>
      <c r="J46" s="19">
        <f>IF(DAY(DecSun1)=1,IF(AND(YEAR(DecSun1+2)=CalendarYear,MONTH(DecSun1+2)=12),DecSun1+2,""),IF(AND(YEAR(DecSun1+9)=CalendarYear,MONTH(DecSun1+9)=12),DecSun1+9,""))</f>
        <v>45264</v>
      </c>
      <c r="K46" s="19">
        <f>IF(DAY(DecSun1)=1,IF(AND(YEAR(DecSun1+3)=CalendarYear,MONTH(DecSun1+3)=12),DecSun1+3,""),IF(AND(YEAR(DecSun1+10)=CalendarYear,MONTH(DecSun1+10)=12),DecSun1+10,""))</f>
        <v>45265</v>
      </c>
      <c r="L46" s="19">
        <f>IF(DAY(DecSun1)=1,IF(AND(YEAR(DecSun1+4)=CalendarYear,MONTH(DecSun1+4)=12),DecSun1+4,""),IF(AND(YEAR(DecSun1+11)=CalendarYear,MONTH(DecSun1+11)=12),DecSun1+11,""))</f>
        <v>45266</v>
      </c>
      <c r="M46" s="19">
        <f>IF(DAY(DecSun1)=1,IF(AND(YEAR(DecSun1+5)=CalendarYear,MONTH(DecSun1+5)=12),DecSun1+5,""),IF(AND(YEAR(DecSun1+12)=CalendarYear,MONTH(DecSun1+12)=12),DecSun1+12,""))</f>
        <v>45267</v>
      </c>
      <c r="N46" s="19">
        <f>IF(DAY(DecSun1)=1,IF(AND(YEAR(DecSun1+6)=CalendarYear,MONTH(DecSun1+6)=12),DecSun1+6,""),IF(AND(YEAR(DecSun1+13)=CalendarYear,MONTH(DecSun1+13)=12),DecSun1+13,""))</f>
        <v>45268</v>
      </c>
      <c r="O46" s="25">
        <f>IF(DAY(DecSun1)=1,IF(AND(YEAR(DecSun1+7)=CalendarYear,MONTH(DecSun1+7)=12),DecSun1+7,""),IF(AND(YEAR(DecSun1+14)=CalendarYear,MONTH(DecSun1+14)=12),DecSun1+14,""))</f>
        <v>45269</v>
      </c>
      <c r="P46" s="60"/>
      <c r="S46" s="94"/>
    </row>
    <row r="47" spans="1:19" ht="15" customHeight="1" x14ac:dyDescent="0.2">
      <c r="B47" s="52">
        <f>IF(DAY(NovSun1)=1,IF(AND(YEAR(NovSun1+8)=CalendarYear,MONTH(NovSun1+8)=11),NovSun1+8,""),IF(AND(YEAR(NovSun1+15)=CalendarYear,MONTH(NovSun1+15)=11),NovSun1+15,""))</f>
        <v>45242</v>
      </c>
      <c r="C47" s="2">
        <f>IF(DAY(NovSun1)=1,IF(AND(YEAR(NovSun1+9)=CalendarYear,MONTH(NovSun1+9)=11),NovSun1+9,""),IF(AND(YEAR(NovSun1+16)=CalendarYear,MONTH(NovSun1+16)=11),NovSun1+16,""))</f>
        <v>45243</v>
      </c>
      <c r="D47" s="2">
        <f>IF(DAY(NovSun1)=1,IF(AND(YEAR(NovSun1+10)=CalendarYear,MONTH(NovSun1+10)=11),NovSun1+10,""),IF(AND(YEAR(NovSun1+17)=CalendarYear,MONTH(NovSun1+17)=11),NovSun1+17,""))</f>
        <v>45244</v>
      </c>
      <c r="E47" s="2">
        <f>IF(DAY(NovSun1)=1,IF(AND(YEAR(NovSun1+11)=CalendarYear,MONTH(NovSun1+11)=11),NovSun1+11,""),IF(AND(YEAR(NovSun1+18)=CalendarYear,MONTH(NovSun1+18)=11),NovSun1+18,""))</f>
        <v>45245</v>
      </c>
      <c r="F47" s="2">
        <f>IF(DAY(NovSun1)=1,IF(AND(YEAR(NovSun1+12)=CalendarYear,MONTH(NovSun1+12)=11),NovSun1+12,""),IF(AND(YEAR(NovSun1+19)=CalendarYear,MONTH(NovSun1+19)=11),NovSun1+19,""))</f>
        <v>45246</v>
      </c>
      <c r="G47" s="2">
        <f>IF(DAY(NovSun1)=1,IF(AND(YEAR(NovSun1+13)=CalendarYear,MONTH(NovSun1+13)=11),NovSun1+13,""),IF(AND(YEAR(NovSun1+20)=CalendarYear,MONTH(NovSun1+20)=11),NovSun1+20,""))</f>
        <v>45247</v>
      </c>
      <c r="H47" s="25">
        <f>IF(DAY(NovSun1)=1,IF(AND(YEAR(NovSun1+14)=CalendarYear,MONTH(NovSun1+14)=11),NovSun1+14,""),IF(AND(YEAR(NovSun1+21)=CalendarYear,MONTH(NovSun1+21)=11),NovSun1+21,""))</f>
        <v>45248</v>
      </c>
      <c r="I47" s="17">
        <f>IF(DAY(DecSun1)=1,IF(AND(YEAR(DecSun1+8)=CalendarYear,MONTH(DecSun1+8)=12),DecSun1+8,""),IF(AND(YEAR(DecSun1+15)=CalendarYear,MONTH(DecSun1+15)=12),DecSun1+15,""))</f>
        <v>45270</v>
      </c>
      <c r="J47" s="2">
        <f>IF(DAY(DecSun1)=1,IF(AND(YEAR(DecSun1+9)=CalendarYear,MONTH(DecSun1+9)=12),DecSun1+9,""),IF(AND(YEAR(DecSun1+16)=CalendarYear,MONTH(DecSun1+16)=12),DecSun1+16,""))</f>
        <v>45271</v>
      </c>
      <c r="K47" s="2">
        <f>IF(DAY(DecSun1)=1,IF(AND(YEAR(DecSun1+10)=CalendarYear,MONTH(DecSun1+10)=12),DecSun1+10,""),IF(AND(YEAR(DecSun1+17)=CalendarYear,MONTH(DecSun1+17)=12),DecSun1+17,""))</f>
        <v>45272</v>
      </c>
      <c r="L47" s="2">
        <f>IF(DAY(DecSun1)=1,IF(AND(YEAR(DecSun1+11)=CalendarYear,MONTH(DecSun1+11)=12),DecSun1+11,""),IF(AND(YEAR(DecSun1+18)=CalendarYear,MONTH(DecSun1+18)=12),DecSun1+18,""))</f>
        <v>45273</v>
      </c>
      <c r="M47" s="2">
        <f>IF(DAY(DecSun1)=1,IF(AND(YEAR(DecSun1+12)=CalendarYear,MONTH(DecSun1+12)=12),DecSun1+12,""),IF(AND(YEAR(DecSun1+19)=CalendarYear,MONTH(DecSun1+19)=12),DecSun1+19,""))</f>
        <v>45274</v>
      </c>
      <c r="N47" s="2">
        <f>IF(DAY(DecSun1)=1,IF(AND(YEAR(DecSun1+13)=CalendarYear,MONTH(DecSun1+13)=12),DecSun1+13,""),IF(AND(YEAR(DecSun1+20)=CalendarYear,MONTH(DecSun1+20)=12),DecSun1+20,""))</f>
        <v>45275</v>
      </c>
      <c r="O47" s="25">
        <f>IF(DAY(DecSun1)=1,IF(AND(YEAR(DecSun1+14)=CalendarYear,MONTH(DecSun1+14)=12),DecSun1+14,""),IF(AND(YEAR(DecSun1+21)=CalendarYear,MONTH(DecSun1+21)=12),DecSun1+21,""))</f>
        <v>45276</v>
      </c>
      <c r="P47" s="60"/>
      <c r="S47" s="94"/>
    </row>
    <row r="48" spans="1:19" ht="15" customHeight="1" x14ac:dyDescent="0.2">
      <c r="B48" s="52">
        <f>IF(DAY(NovSun1)=1,IF(AND(YEAR(NovSun1+15)=CalendarYear,MONTH(NovSun1+15)=11),NovSun1+15,""),IF(AND(YEAR(NovSun1+22)=CalendarYear,MONTH(NovSun1+22)=11),NovSun1+22,""))</f>
        <v>45249</v>
      </c>
      <c r="C48" s="20">
        <f>IF(DAY(NovSun1)=1,IF(AND(YEAR(NovSun1+16)=CalendarYear,MONTH(NovSun1+16)=11),NovSun1+16,""),IF(AND(YEAR(NovSun1+23)=CalendarYear,MONTH(NovSun1+23)=11),NovSun1+23,""))</f>
        <v>45250</v>
      </c>
      <c r="D48" s="20">
        <f>IF(DAY(NovSun1)=1,IF(AND(YEAR(NovSun1+17)=CalendarYear,MONTH(NovSun1+17)=11),NovSun1+17,""),IF(AND(YEAR(NovSun1+24)=CalendarYear,MONTH(NovSun1+24)=11),NovSun1+24,""))</f>
        <v>45251</v>
      </c>
      <c r="E48" s="20">
        <f>IF(DAY(NovSun1)=1,IF(AND(YEAR(NovSun1+18)=CalendarYear,MONTH(NovSun1+18)=11),NovSun1+18,""),IF(AND(YEAR(NovSun1+25)=CalendarYear,MONTH(NovSun1+25)=11),NovSun1+25,""))</f>
        <v>45252</v>
      </c>
      <c r="F48" s="20">
        <f>IF(DAY(NovSun1)=1,IF(AND(YEAR(NovSun1+19)=CalendarYear,MONTH(NovSun1+19)=11),NovSun1+19,""),IF(AND(YEAR(NovSun1+26)=CalendarYear,MONTH(NovSun1+26)=11),NovSun1+26,""))</f>
        <v>45253</v>
      </c>
      <c r="G48" s="20">
        <f>IF(DAY(NovSun1)=1,IF(AND(YEAR(NovSun1+20)=CalendarYear,MONTH(NovSun1+20)=11),NovSun1+20,""),IF(AND(YEAR(NovSun1+27)=CalendarYear,MONTH(NovSun1+27)=11),NovSun1+27,""))</f>
        <v>45254</v>
      </c>
      <c r="H48" s="25">
        <f>IF(DAY(NovSun1)=1,IF(AND(YEAR(NovSun1+21)=CalendarYear,MONTH(NovSun1+21)=11),NovSun1+21,""),IF(AND(YEAR(NovSun1+28)=CalendarYear,MONTH(NovSun1+28)=11),NovSun1+28,""))</f>
        <v>45255</v>
      </c>
      <c r="I48" s="17">
        <f>IF(DAY(DecSun1)=1,IF(AND(YEAR(DecSun1+15)=CalendarYear,MONTH(DecSun1+15)=12),DecSun1+15,""),IF(AND(YEAR(DecSun1+22)=CalendarYear,MONTH(DecSun1+22)=12),DecSun1+22,""))</f>
        <v>45277</v>
      </c>
      <c r="J48" s="20">
        <f>IF(DAY(DecSun1)=1,IF(AND(YEAR(DecSun1+16)=CalendarYear,MONTH(DecSun1+16)=12),DecSun1+16,""),IF(AND(YEAR(DecSun1+23)=CalendarYear,MONTH(DecSun1+23)=12),DecSun1+23,""))</f>
        <v>45278</v>
      </c>
      <c r="K48" s="20">
        <f>IF(DAY(DecSun1)=1,IF(AND(YEAR(DecSun1+17)=CalendarYear,MONTH(DecSun1+17)=12),DecSun1+17,""),IF(AND(YEAR(DecSun1+24)=CalendarYear,MONTH(DecSun1+24)=12),DecSun1+24,""))</f>
        <v>45279</v>
      </c>
      <c r="L48" s="20">
        <f>IF(DAY(DecSun1)=1,IF(AND(YEAR(DecSun1+18)=CalendarYear,MONTH(DecSun1+18)=12),DecSun1+18,""),IF(AND(YEAR(DecSun1+25)=CalendarYear,MONTH(DecSun1+25)=12),DecSun1+25,""))</f>
        <v>45280</v>
      </c>
      <c r="M48" s="20">
        <f>IF(DAY(DecSun1)=1,IF(AND(YEAR(DecSun1+19)=CalendarYear,MONTH(DecSun1+19)=12),DecSun1+19,""),IF(AND(YEAR(DecSun1+26)=CalendarYear,MONTH(DecSun1+26)=12),DecSun1+26,""))</f>
        <v>45281</v>
      </c>
      <c r="N48" s="64">
        <f>IF(DAY(DecSun1)=1,IF(AND(YEAR(DecSun1+20)=CalendarYear,MONTH(DecSun1+20)=12),DecSun1+20,""),IF(AND(YEAR(DecSun1+27)=CalendarYear,MONTH(DecSun1+27)=12),DecSun1+27,""))</f>
        <v>45282</v>
      </c>
      <c r="O48" s="72">
        <f>IF(DAY(DecSun1)=1,IF(AND(YEAR(DecSun1+21)=CalendarYear,MONTH(DecSun1+21)=12),DecSun1+21,""),IF(AND(YEAR(DecSun1+28)=CalendarYear,MONTH(DecSun1+28)=12),DecSun1+28,""))</f>
        <v>45283</v>
      </c>
      <c r="P48" s="60"/>
      <c r="S48" s="94"/>
    </row>
    <row r="49" spans="2:19" ht="15" customHeight="1" x14ac:dyDescent="0.2">
      <c r="B49" s="52">
        <f>IF(DAY(NovSun1)=1,IF(AND(YEAR(NovSun1+22)=CalendarYear,MONTH(NovSun1+22)=11),NovSun1+22,""),IF(AND(YEAR(NovSun1+29)=CalendarYear,MONTH(NovSun1+29)=11),NovSun1+29,""))</f>
        <v>45256</v>
      </c>
      <c r="C49" s="2">
        <f>IF(DAY(NovSun1)=1,IF(AND(YEAR(NovSun1+23)=CalendarYear,MONTH(NovSun1+23)=11),NovSun1+23,""),IF(AND(YEAR(NovSun1+30)=CalendarYear,MONTH(NovSun1+30)=11),NovSun1+30,""))</f>
        <v>45257</v>
      </c>
      <c r="D49" s="27">
        <f>IF(DAY(NovSun1)=1,IF(AND(YEAR(NovSun1+24)=CalendarYear,MONTH(NovSun1+24)=11),NovSun1+24,""),IF(AND(YEAR(NovSun1+31)=CalendarYear,MONTH(NovSun1+31)=11),NovSun1+31,""))</f>
        <v>45258</v>
      </c>
      <c r="E49" s="27">
        <f>IF(DAY(NovSun1)=1,IF(AND(YEAR(NovSun1+25)=CalendarYear,MONTH(NovSun1+25)=11),NovSun1+25,""),IF(AND(YEAR(NovSun1+32)=CalendarYear,MONTH(NovSun1+32)=11),NovSun1+32,""))</f>
        <v>45259</v>
      </c>
      <c r="F49" s="27">
        <f>IF(DAY(NovSun1)=1,IF(AND(YEAR(NovSun1+26)=CalendarYear,MONTH(NovSun1+26)=11),NovSun1+26,""),IF(AND(YEAR(NovSun1+33)=CalendarYear,MONTH(NovSun1+33)=11),NovSun1+33,""))</f>
        <v>45260</v>
      </c>
      <c r="G49" s="27" t="str">
        <f>IF(DAY(NovSun1)=1,IF(AND(YEAR(NovSun1+27)=CalendarYear,MONTH(NovSun1+27)=11),NovSun1+27,""),IF(AND(YEAR(NovSun1+34)=CalendarYear,MONTH(NovSun1+34)=11),NovSun1+34,""))</f>
        <v/>
      </c>
      <c r="H49" s="25" t="str">
        <f>IF(DAY(NovSun1)=1,IF(AND(YEAR(NovSun1+28)=CalendarYear,MONTH(NovSun1+28)=11),NovSun1+28,""),IF(AND(YEAR(NovSun1+35)=CalendarYear,MONTH(NovSun1+35)=11),NovSun1+35,""))</f>
        <v/>
      </c>
      <c r="I49" s="17">
        <f>IF(DAY(DecSun1)=1,IF(AND(YEAR(DecSun1+22)=CalendarYear,MONTH(DecSun1+22)=12),DecSun1+22,""),IF(AND(YEAR(DecSun1+29)=CalendarYear,MONTH(DecSun1+29)=12),DecSun1+29,""))</f>
        <v>45284</v>
      </c>
      <c r="J49" s="17">
        <f>IF(DAY(DecSun1)=1,IF(AND(YEAR(DecSun1+23)=CalendarYear,MONTH(DecSun1+23)=12),DecSun1+23,""),IF(AND(YEAR(DecSun1+30)=CalendarYear,MONTH(DecSun1+30)=12),DecSun1+30,""))</f>
        <v>45285</v>
      </c>
      <c r="K49" s="17">
        <f>IF(DAY(DecSun1)=1,IF(AND(YEAR(DecSun1+24)=CalendarYear,MONTH(DecSun1+24)=12),DecSun1+24,""),IF(AND(YEAR(DecSun1+31)=CalendarYear,MONTH(DecSun1+31)=12),DecSun1+31,""))</f>
        <v>45286</v>
      </c>
      <c r="L49" s="2">
        <f>IF(DAY(DecSun1)=1,IF(AND(YEAR(DecSun1+25)=CalendarYear,MONTH(DecSun1+25)=12),DecSun1+25,""),IF(AND(YEAR(DecSun1+32)=CalendarYear,MONTH(DecSun1+32)=12),DecSun1+32,""))</f>
        <v>45287</v>
      </c>
      <c r="M49" s="2">
        <f>IF(DAY(DecSun1)=1,IF(AND(YEAR(DecSun1+26)=CalendarYear,MONTH(DecSun1+26)=12),DecSun1+26,""),IF(AND(YEAR(DecSun1+33)=CalendarYear,MONTH(DecSun1+33)=12),DecSun1+33,""))</f>
        <v>45288</v>
      </c>
      <c r="N49" s="2">
        <f>IF(DAY(DecSun1)=1,IF(AND(YEAR(DecSun1+27)=CalendarYear,MONTH(DecSun1+27)=12),DecSun1+27,""),IF(AND(YEAR(DecSun1+34)=CalendarYear,MONTH(DecSun1+34)=12),DecSun1+34,""))</f>
        <v>45289</v>
      </c>
      <c r="O49" s="72">
        <v>30</v>
      </c>
      <c r="P49" s="60"/>
      <c r="S49" s="94"/>
    </row>
    <row r="50" spans="2:19" ht="13.5" customHeight="1" x14ac:dyDescent="0.2">
      <c r="B50" s="32" t="str">
        <f>IF(DAY(NovSun1)=1,IF(AND(YEAR(NovSun1+29)=CalendarYear,MONTH(NovSun1+29)=11),NovSun1+29,""),IF(AND(YEAR(NovSun1+36)=CalendarYear,MONTH(NovSun1+36)=11),NovSun1+36,""))</f>
        <v/>
      </c>
      <c r="C50" s="27" t="str">
        <f>IF(DAY(NovSun1)=1,IF(AND(YEAR(NovSun1+30)=CalendarYear,MONTH(NovSun1+30)=11),NovSun1+30,""),IF(AND(YEAR(NovSun1+37)=CalendarYear,MONTH(NovSun1+37)=11),NovSun1+37,""))</f>
        <v/>
      </c>
      <c r="D50" s="27" t="str">
        <f>IF(DAY(NovSun1)=1,IF(AND(YEAR(NovSun1+31)=CalendarYear,MONTH(NovSun1+31)=11),NovSun1+31,""),IF(AND(YEAR(NovSun1+38)=CalendarYear,MONTH(NovSun1+38)=11),NovSun1+38,""))</f>
        <v/>
      </c>
      <c r="E50" s="27" t="str">
        <f>IF(DAY(NovSun1)=1,IF(AND(YEAR(NovSun1+32)=CalendarYear,MONTH(NovSun1+32)=11),NovSun1+32,""),IF(AND(YEAR(NovSun1+39)=CalendarYear,MONTH(NovSun1+39)=11),NovSun1+39,""))</f>
        <v/>
      </c>
      <c r="F50" s="27" t="str">
        <f>IF(DAY(NovSun1)=1,IF(AND(YEAR(NovSun1+33)=CalendarYear,MONTH(NovSun1+33)=11),NovSun1+33,""),IF(AND(YEAR(NovSun1+40)=CalendarYear,MONTH(NovSun1+40)=11),NovSun1+40,""))</f>
        <v/>
      </c>
      <c r="G50" s="27" t="str">
        <f>IF(DAY(NovSun1)=1,IF(AND(YEAR(NovSun1+34)=CalendarYear,MONTH(NovSun1+34)=11),NovSun1+34,""),IF(AND(YEAR(NovSun1+41)=CalendarYear,MONTH(NovSun1+41)=11),NovSun1+41,""))</f>
        <v/>
      </c>
      <c r="H50" s="28" t="str">
        <f>IF(DAY(NovSun1)=1,IF(AND(YEAR(NovSun1+35)=CalendarYear,MONTH(NovSun1+35)=11),NovSun1+35,""),IF(AND(YEAR(NovSun1+42)=CalendarYear,MONTH(NovSun1+42)=11),NovSun1+42,""))</f>
        <v/>
      </c>
      <c r="I50" s="35">
        <f>IF(DAY(DecSun1)=1,IF(AND(YEAR(DecSun1+29)=CalendarYear,MONTH(DecSun1+29)=12),DecSun1+29,""),IF(AND(YEAR(DecSun1+36)=CalendarYear,MONTH(DecSun1+36)=12),DecSun1+36,""))</f>
        <v>45291</v>
      </c>
      <c r="J50" s="27" t="str">
        <f>IF(DAY(DecSun1)=1,IF(AND(YEAR(DecSun1+30)=CalendarYear,MONTH(DecSun1+30)=12),DecSun1+30,""),IF(AND(YEAR(DecSun1+37)=CalendarYear,MONTH(DecSun1+37)=12),DecSun1+37,""))</f>
        <v/>
      </c>
      <c r="K50" s="27" t="str">
        <f>IF(DAY(DecSun1)=1,IF(AND(YEAR(DecSun1+31)=CalendarYear,MONTH(DecSun1+31)=12),DecSun1+31,""),IF(AND(YEAR(DecSun1+38)=CalendarYear,MONTH(DecSun1+38)=12),DecSun1+38,""))</f>
        <v/>
      </c>
      <c r="L50" s="27" t="str">
        <f>IF(DAY(DecSun1)=1,IF(AND(YEAR(DecSun1+32)=CalendarYear,MONTH(DecSun1+32)=12),DecSun1+32,""),IF(AND(YEAR(DecSun1+39)=CalendarYear,MONTH(DecSun1+39)=12),DecSun1+39,""))</f>
        <v/>
      </c>
      <c r="M50" s="27" t="str">
        <f>IF(DAY(DecSun1)=1,IF(AND(YEAR(DecSun1+33)=CalendarYear,MONTH(DecSun1+33)=12),DecSun1+33,""),IF(AND(YEAR(DecSun1+40)=CalendarYear,MONTH(DecSun1+40)=12),DecSun1+40,""))</f>
        <v/>
      </c>
      <c r="N50" s="27" t="str">
        <f>IF(DAY(DecSun1)=1,IF(AND(YEAR(DecSun1+34)=CalendarYear,MONTH(DecSun1+34)=12),DecSun1+34,""),IF(AND(YEAR(DecSun1+41)=CalendarYear,MONTH(DecSun1+41)=12),DecSun1+41,""))</f>
        <v/>
      </c>
      <c r="O50" s="28" t="str">
        <f>IF(DAY(DecSun1)=1,IF(AND(YEAR(DecSun1+35)=CalendarYear,MONTH(DecSun1+35)=12),DecSun1+35,""),IF(AND(YEAR(DecSun1+42)=CalendarYear,MONTH(DecSun1+42)=12),DecSun1+42,""))</f>
        <v/>
      </c>
      <c r="S50" s="5"/>
    </row>
    <row r="51" spans="2:19" ht="15" customHeight="1" x14ac:dyDescent="0.2">
      <c r="S51" s="5"/>
    </row>
    <row r="52" spans="2:19" ht="15" customHeight="1" x14ac:dyDescent="0.2"/>
    <row r="53" spans="2:19" ht="15" customHeight="1" x14ac:dyDescent="0.2"/>
    <row r="54" spans="2:19" ht="15" customHeight="1" x14ac:dyDescent="0.2"/>
    <row r="55" spans="2:19" ht="15" customHeight="1" x14ac:dyDescent="0.2"/>
    <row r="56" spans="2:19" ht="15" customHeight="1" x14ac:dyDescent="0.2"/>
    <row r="57" spans="2:19" ht="15" customHeight="1" x14ac:dyDescent="0.2"/>
    <row r="58" spans="2:19" ht="15" customHeight="1" x14ac:dyDescent="0.2"/>
    <row r="59" spans="2:19" ht="15" customHeight="1" x14ac:dyDescent="0.2"/>
    <row r="60" spans="2:19" ht="15" customHeight="1" x14ac:dyDescent="0.2"/>
    <row r="61" spans="2:19" ht="15" customHeight="1" x14ac:dyDescent="0.2"/>
    <row r="62" spans="2:19" ht="15" customHeight="1" x14ac:dyDescent="0.2"/>
    <row r="63" spans="2:19" ht="15" customHeight="1" x14ac:dyDescent="0.2"/>
  </sheetData>
  <mergeCells count="16">
    <mergeCell ref="S45:S49"/>
    <mergeCell ref="B1:E1"/>
    <mergeCell ref="F1:O1"/>
    <mergeCell ref="B2:H2"/>
    <mergeCell ref="B3:H3"/>
    <mergeCell ref="I3:O3"/>
    <mergeCell ref="B35:H35"/>
    <mergeCell ref="I35:O35"/>
    <mergeCell ref="B43:H43"/>
    <mergeCell ref="I43:O43"/>
    <mergeCell ref="B11:H11"/>
    <mergeCell ref="I11:O11"/>
    <mergeCell ref="B19:H19"/>
    <mergeCell ref="I19:O19"/>
    <mergeCell ref="B27:H27"/>
    <mergeCell ref="I27:O27"/>
  </mergeCells>
  <dataValidations count="1">
    <dataValidation allowBlank="1" showInputMessage="1" showErrorMessage="1" errorTitle="Invalid Year" error="Enter a year from 1900 to 9999, or use the scroll bar to find a year." sqref="B1" xr:uid="{9B44E28C-401B-45B8-A83F-8635D627E512}"/>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Spinner">
              <controlPr defaultSize="0" print="0" autoPict="0" altText="Use the spinner button to change calendar year or enter year in cell C1">
                <anchor moveWithCells="1">
                  <from>
                    <xdr:col>1</xdr:col>
                    <xdr:colOff>0</xdr:colOff>
                    <xdr:row>0</xdr:row>
                    <xdr:rowOff>38100</xdr:rowOff>
                  </from>
                  <to>
                    <xdr:col>1</xdr:col>
                    <xdr:colOff>142875</xdr:colOff>
                    <xdr:row>2</xdr:row>
                    <xdr:rowOff>38100</xdr:rowOff>
                  </to>
                </anchor>
              </controlPr>
            </control>
          </mc:Choice>
        </mc:AlternateContent>
        <mc:AlternateContent xmlns:mc="http://schemas.openxmlformats.org/markup-compatibility/2006">
          <mc:Choice Requires="x14">
            <control shapeId="5123" r:id="rId5" name="Spinner 3">
              <controlPr defaultSize="0" print="0" autoPict="0" altText="Use the spinner button to change calendar year or enter year in cell C1">
                <anchor moveWithCells="1">
                  <from>
                    <xdr:col>1</xdr:col>
                    <xdr:colOff>0</xdr:colOff>
                    <xdr:row>0</xdr:row>
                    <xdr:rowOff>38100</xdr:rowOff>
                  </from>
                  <to>
                    <xdr:col>1</xdr:col>
                    <xdr:colOff>142875</xdr:colOff>
                    <xdr:row>2</xdr:row>
                    <xdr:rowOff>38100</xdr:rowOff>
                  </to>
                </anchor>
              </controlPr>
            </control>
          </mc:Choice>
        </mc:AlternateContent>
      </controls>
    </mc:Choice>
  </mc:AlternateContent>
  <tableParts count="12">
    <tablePart r:id="rId6"/>
    <tablePart r:id="rId7"/>
    <tablePart r:id="rId8"/>
    <tablePart r:id="rId9"/>
    <tablePart r:id="rId10"/>
    <tablePart r:id="rId11"/>
    <tablePart r:id="rId12"/>
    <tablePart r:id="rId13"/>
    <tablePart r:id="rId14"/>
    <tablePart r:id="rId15"/>
    <tablePart r:id="rId16"/>
    <tablePart r:id="rId17"/>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C4AA8-0C20-4225-AEB3-C707779113B2}">
  <sheetPr>
    <tabColor rgb="FF00B0F0"/>
  </sheetPr>
  <dimension ref="A1:AK63"/>
  <sheetViews>
    <sheetView workbookViewId="0">
      <selection activeCell="S31" sqref="S31"/>
    </sheetView>
  </sheetViews>
  <sheetFormatPr defaultColWidth="9.5" defaultRowHeight="11.25" x14ac:dyDescent="0.2"/>
  <cols>
    <col min="1" max="1" width="1.5" style="16" customWidth="1"/>
    <col min="2" max="15" width="5.83203125" customWidth="1"/>
    <col min="16" max="16" width="1.1640625" customWidth="1"/>
    <col min="17" max="17" width="2.5" customWidth="1"/>
    <col min="18" max="18" width="33.1640625" customWidth="1"/>
    <col min="19" max="19" width="60" customWidth="1"/>
    <col min="20" max="20" width="49.1640625" customWidth="1"/>
    <col min="21" max="39" width="9.33203125" customWidth="1"/>
  </cols>
  <sheetData>
    <row r="1" spans="1:37" ht="30" customHeight="1" x14ac:dyDescent="0.2">
      <c r="A1" s="59" t="s">
        <v>1</v>
      </c>
      <c r="B1" s="101">
        <v>2023</v>
      </c>
      <c r="C1" s="101"/>
      <c r="D1" s="101"/>
      <c r="E1" s="101"/>
      <c r="F1" s="95" t="s">
        <v>43</v>
      </c>
      <c r="G1" s="96"/>
      <c r="H1" s="96"/>
      <c r="I1" s="96"/>
      <c r="J1" s="96"/>
      <c r="K1" s="96"/>
      <c r="L1" s="96"/>
      <c r="M1" s="96"/>
      <c r="N1" s="96"/>
      <c r="O1" s="96"/>
      <c r="P1" s="60"/>
      <c r="Q1" s="60"/>
      <c r="R1" s="62" t="s">
        <v>39</v>
      </c>
      <c r="S1" s="50"/>
    </row>
    <row r="2" spans="1:37" ht="15" customHeight="1" x14ac:dyDescent="0.2">
      <c r="A2" s="15" t="s">
        <v>2</v>
      </c>
      <c r="B2" s="89"/>
      <c r="C2" s="89"/>
      <c r="D2" s="89"/>
      <c r="E2" s="89"/>
      <c r="F2" s="89"/>
      <c r="G2" s="89"/>
      <c r="H2" s="89"/>
      <c r="P2" s="60"/>
    </row>
    <row r="3" spans="1:37" ht="15" customHeight="1" x14ac:dyDescent="0.3">
      <c r="A3" s="16" t="s">
        <v>3</v>
      </c>
      <c r="B3" s="100" t="s">
        <v>19</v>
      </c>
      <c r="C3" s="90"/>
      <c r="D3" s="90"/>
      <c r="E3" s="90"/>
      <c r="F3" s="90"/>
      <c r="G3" s="90"/>
      <c r="H3" s="91"/>
      <c r="I3" s="102" t="s">
        <v>20</v>
      </c>
      <c r="J3" s="92"/>
      <c r="K3" s="92"/>
      <c r="L3" s="92"/>
      <c r="M3" s="92"/>
      <c r="N3" s="92"/>
      <c r="O3" s="93"/>
      <c r="P3" s="60"/>
      <c r="S3" s="49"/>
    </row>
    <row r="4" spans="1:37" ht="15" customHeight="1" x14ac:dyDescent="0.25">
      <c r="A4" s="15" t="s">
        <v>11</v>
      </c>
      <c r="B4" s="51" t="s">
        <v>0</v>
      </c>
      <c r="C4" s="13" t="s">
        <v>44</v>
      </c>
      <c r="D4" s="13" t="s">
        <v>45</v>
      </c>
      <c r="E4" s="13" t="s">
        <v>46</v>
      </c>
      <c r="F4" s="13" t="s">
        <v>47</v>
      </c>
      <c r="G4" s="13" t="s">
        <v>48</v>
      </c>
      <c r="H4" s="24" t="s">
        <v>49</v>
      </c>
      <c r="I4" s="51" t="s">
        <v>0</v>
      </c>
      <c r="J4" s="13" t="s">
        <v>44</v>
      </c>
      <c r="K4" s="13" t="s">
        <v>45</v>
      </c>
      <c r="L4" s="13" t="s">
        <v>46</v>
      </c>
      <c r="M4" s="13" t="s">
        <v>47</v>
      </c>
      <c r="N4" s="13" t="s">
        <v>48</v>
      </c>
      <c r="O4" s="24" t="s">
        <v>49</v>
      </c>
      <c r="P4" s="60"/>
      <c r="S4" s="48"/>
    </row>
    <row r="5" spans="1:37" ht="15" customHeight="1" x14ac:dyDescent="0.25">
      <c r="A5" s="15"/>
      <c r="B5" s="52">
        <f>IF(DAY(JanSun1)=1,"",IF(AND(YEAR(JanSun1+1)=CalendarYear,MONTH(JanSun1+1)=1),JanSun1+1,""))</f>
        <v>44927</v>
      </c>
      <c r="C5" s="2">
        <v>2</v>
      </c>
      <c r="D5" s="2">
        <f>IF(DAY(JanSun1)=1,"",IF(AND(YEAR(JanSun1+3)=CalendarYear,MONTH(JanSun1+3)=1),JanSun1+3,""))</f>
        <v>44929</v>
      </c>
      <c r="E5" s="2">
        <f>IF(DAY(JanSun1)=1,"",IF(AND(YEAR(JanSun1+4)=CalendarYear,MONTH(JanSun1+4)=1),JanSun1+4,""))</f>
        <v>44930</v>
      </c>
      <c r="F5" s="2">
        <f>IF(DAY(JanSun1)=1,"",IF(AND(YEAR(JanSun1+5)=CalendarYear,MONTH(JanSun1+5)=1),JanSun1+5,""))</f>
        <v>44931</v>
      </c>
      <c r="G5" s="71">
        <f>IF(DAY(JanSun1)=1,"",IF(AND(YEAR(JanSun1+6)=CalendarYear,MONTH(JanSun1+6)=1),JanSun1+6,""))</f>
        <v>44932</v>
      </c>
      <c r="H5" s="72">
        <f>IF(DAY(JanSun1)=1,IF(AND(YEAR(JanSun1)=CalendarYear,MONTH(JanSun1)=1),JanSun1,""),IF(AND(YEAR(JanSun1+7)=CalendarYear,MONTH(JanSun1+7)=1),JanSun1+7,""))</f>
        <v>44933</v>
      </c>
      <c r="I5" s="52" t="str">
        <f>IF(DAY(FebSun1)=1,"",IF(AND(YEAR(FebSun1+1)=CalendarYear,MONTH(FebSun1+1)=2),FebSun1+1,""))</f>
        <v/>
      </c>
      <c r="J5" s="2" t="str">
        <f>IF(DAY(FebSun1)=1,"",IF(AND(YEAR(FebSun1+2)=CalendarYear,MONTH(FebSun1+2)=2),FebSun1+2,""))</f>
        <v/>
      </c>
      <c r="K5" s="2" t="str">
        <f>IF(DAY(FebSun1)=1,"",IF(AND(YEAR(FebSun1+3)=CalendarYear,MONTH(FebSun1+3)=2),FebSun1+3,""))</f>
        <v/>
      </c>
      <c r="L5" s="2">
        <f>IF(DAY(FebSun1)=1,"",IF(AND(YEAR(FebSun1+4)=CalendarYear,MONTH(FebSun1+4)=2),FebSun1+4,""))</f>
        <v>44958</v>
      </c>
      <c r="M5" s="2">
        <f>IF(DAY(FebSun1)=1,"",IF(AND(YEAR(FebSun1+5)=CalendarYear,MONTH(FebSun1+5)=2),FebSun1+5,""))</f>
        <v>44959</v>
      </c>
      <c r="N5" s="2">
        <f>IF(DAY(FebSun1)=1,"",IF(AND(YEAR(FebSun1+6)=CalendarYear,MONTH(FebSun1+6)=2),FebSun1+6,""))</f>
        <v>44960</v>
      </c>
      <c r="O5" s="25">
        <f>IF(DAY(FebSun1)=1,IF(AND(YEAR(FebSun1)=CalendarYear,MONTH(FebSun1)=2),FebSun1,""),IF(AND(YEAR(FebSun1+7)=CalendarYear,MONTH(FebSun1+7)=2),FebSun1+7,""))</f>
        <v>44961</v>
      </c>
      <c r="P5" s="60"/>
      <c r="S5" s="48"/>
    </row>
    <row r="6" spans="1:37" ht="15" customHeight="1" x14ac:dyDescent="0.25">
      <c r="A6" s="15"/>
      <c r="B6" s="52">
        <f>IF(DAY(JanSun1)=1,IF(AND(YEAR(JanSun1+1)=CalendarYear,MONTH(JanSun1+1)=1),JanSun1+1,""),IF(AND(YEAR(JanSun1+8)=CalendarYear,MONTH(JanSun1+8)=1),JanSun1+8,""))</f>
        <v>44934</v>
      </c>
      <c r="C6" s="2">
        <f>IF(DAY(JanSun1)=1,IF(AND(YEAR(JanSun1+2)=CalendarYear,MONTH(JanSun1+2)=1),JanSun1+2,""),IF(AND(YEAR(JanSun1+9)=CalendarYear,MONTH(JanSun1+9)=1),JanSun1+9,""))</f>
        <v>44935</v>
      </c>
      <c r="D6" s="2">
        <f>IF(DAY(JanSun1)=1,IF(AND(YEAR(JanSun1+3)=CalendarYear,MONTH(JanSun1+3)=1),JanSun1+3,""),IF(AND(YEAR(JanSun1+10)=CalendarYear,MONTH(JanSun1+10)=1),JanSun1+10,""))</f>
        <v>44936</v>
      </c>
      <c r="E6" s="2">
        <f>IF(DAY(JanSun1)=1,IF(AND(YEAR(JanSun1+4)=CalendarYear,MONTH(JanSun1+4)=1),JanSun1+4,""),IF(AND(YEAR(JanSun1+11)=CalendarYear,MONTH(JanSun1+11)=1),JanSun1+11,""))</f>
        <v>44937</v>
      </c>
      <c r="F6" s="2">
        <f>IF(DAY(JanSun1)=1,IF(AND(YEAR(JanSun1+5)=CalendarYear,MONTH(JanSun1+5)=1),JanSun1+5,""),IF(AND(YEAR(JanSun1+12)=CalendarYear,MONTH(JanSun1+12)=1),JanSun1+12,""))</f>
        <v>44938</v>
      </c>
      <c r="G6" s="2">
        <f>IF(DAY(JanSun1)=1,IF(AND(YEAR(JanSun1+6)=CalendarYear,MONTH(JanSun1+6)=1),JanSun1+6,""),IF(AND(YEAR(JanSun1+13)=CalendarYear,MONTH(JanSun1+13)=1),JanSun1+13,""))</f>
        <v>44939</v>
      </c>
      <c r="H6" s="25">
        <f>IF(DAY(JanSun1)=1,IF(AND(YEAR(JanSun1+7)=CalendarYear,MONTH(JanSun1+7)=1),JanSun1+7,""),IF(AND(YEAR(JanSun1+14)=CalendarYear,MONTH(JanSun1+14)=1),JanSun1+14,""))</f>
        <v>44940</v>
      </c>
      <c r="I6" s="52">
        <f>IF(DAY(FebSun1)=1,IF(AND(YEAR(FebSun1+1)=CalendarYear,MONTH(FebSun1+1)=2),FebSun1+1,""),IF(AND(YEAR(FebSun1+8)=CalendarYear,MONTH(FebSun1+8)=2),FebSun1+8,""))</f>
        <v>44962</v>
      </c>
      <c r="J6" s="2">
        <f>IF(DAY(FebSun1)=1,IF(AND(YEAR(FebSun1+2)=CalendarYear,MONTH(FebSun1+2)=2),FebSun1+2,""),IF(AND(YEAR(FebSun1+9)=CalendarYear,MONTH(FebSun1+9)=2),FebSun1+9,""))</f>
        <v>44963</v>
      </c>
      <c r="K6" s="2">
        <f>IF(DAY(FebSun1)=1,IF(AND(YEAR(FebSun1+3)=CalendarYear,MONTH(FebSun1+3)=2),FebSun1+3,""),IF(AND(YEAR(FebSun1+10)=CalendarYear,MONTH(FebSun1+10)=2),FebSun1+10,""))</f>
        <v>44964</v>
      </c>
      <c r="L6" s="2">
        <f>IF(DAY(FebSun1)=1,IF(AND(YEAR(FebSun1+4)=CalendarYear,MONTH(FebSun1+4)=2),FebSun1+4,""),IF(AND(YEAR(FebSun1+11)=CalendarYear,MONTH(FebSun1+11)=2),FebSun1+11,""))</f>
        <v>44965</v>
      </c>
      <c r="M6" s="2">
        <f>IF(DAY(FebSun1)=1,IF(AND(YEAR(FebSun1+5)=CalendarYear,MONTH(FebSun1+5)=2),FebSun1+5,""),IF(AND(YEAR(FebSun1+12)=CalendarYear,MONTH(FebSun1+12)=2),FebSun1+12,""))</f>
        <v>44966</v>
      </c>
      <c r="N6" s="2">
        <f>IF(DAY(FebSun1)=1,IF(AND(YEAR(FebSun1+6)=CalendarYear,MONTH(FebSun1+6)=2),FebSun1+6,""),IF(AND(YEAR(FebSun1+13)=CalendarYear,MONTH(FebSun1+13)=2),FebSun1+13,""))</f>
        <v>44967</v>
      </c>
      <c r="O6" s="25">
        <f>IF(DAY(FebSun1)=1,IF(AND(YEAR(FebSun1+7)=CalendarYear,MONTH(FebSun1+7)=2),FebSun1+7,""),IF(AND(YEAR(FebSun1+14)=CalendarYear,MONTH(FebSun1+14)=2),FebSun1+14,""))</f>
        <v>44968</v>
      </c>
      <c r="P6" s="60"/>
      <c r="S6" s="48"/>
    </row>
    <row r="7" spans="1:37" ht="15.75" x14ac:dyDescent="0.25">
      <c r="B7" s="52">
        <f>IF(DAY(JanSun1)=1,IF(AND(YEAR(JanSun1+8)=CalendarYear,MONTH(JanSun1+8)=1),JanSun1+8,""),IF(AND(YEAR(JanSun1+15)=CalendarYear,MONTH(JanSun1+15)=1),JanSun1+15,""))</f>
        <v>44941</v>
      </c>
      <c r="C7" s="2">
        <f>IF(DAY(JanSun1)=1,IF(AND(YEAR(JanSun1+9)=CalendarYear,MONTH(JanSun1+9)=1),JanSun1+9,""),IF(AND(YEAR(JanSun1+16)=CalendarYear,MONTH(JanSun1+16)=1),JanSun1+16,""))</f>
        <v>44942</v>
      </c>
      <c r="D7" s="2">
        <f>IF(DAY(JanSun1)=1,IF(AND(YEAR(JanSun1+10)=CalendarYear,MONTH(JanSun1+10)=1),JanSun1+10,""),IF(AND(YEAR(JanSun1+17)=CalendarYear,MONTH(JanSun1+17)=1),JanSun1+17,""))</f>
        <v>44943</v>
      </c>
      <c r="E7" s="2">
        <f>IF(DAY(JanSun1)=1,IF(AND(YEAR(JanSun1+11)=CalendarYear,MONTH(JanSun1+11)=1),JanSun1+11,""),IF(AND(YEAR(JanSun1+18)=CalendarYear,MONTH(JanSun1+18)=1),JanSun1+18,""))</f>
        <v>44944</v>
      </c>
      <c r="F7" s="2">
        <f>IF(DAY(JanSun1)=1,IF(AND(YEAR(JanSun1+12)=CalendarYear,MONTH(JanSun1+12)=1),JanSun1+12,""),IF(AND(YEAR(JanSun1+19)=CalendarYear,MONTH(JanSun1+19)=1),JanSun1+19,""))</f>
        <v>44945</v>
      </c>
      <c r="G7" s="2">
        <f>IF(DAY(JanSun1)=1,IF(AND(YEAR(JanSun1+13)=CalendarYear,MONTH(JanSun1+13)=1),JanSun1+13,""),IF(AND(YEAR(JanSun1+20)=CalendarYear,MONTH(JanSun1+20)=1),JanSun1+20,""))</f>
        <v>44946</v>
      </c>
      <c r="H7" s="25">
        <f>IF(DAY(JanSun1)=1,IF(AND(YEAR(JanSun1+14)=CalendarYear,MONTH(JanSun1+14)=1),JanSun1+14,""),IF(AND(YEAR(JanSun1+21)=CalendarYear,MONTH(JanSun1+21)=1),JanSun1+21,""))</f>
        <v>44947</v>
      </c>
      <c r="I7" s="52">
        <f>IF(DAY(FebSun1)=1,IF(AND(YEAR(FebSun1+8)=CalendarYear,MONTH(FebSun1+8)=2),FebSun1+8,""),IF(AND(YEAR(FebSun1+15)=CalendarYear,MONTH(FebSun1+15)=2),FebSun1+15,""))</f>
        <v>44969</v>
      </c>
      <c r="J7" s="2">
        <f>IF(DAY(FebSun1)=1,IF(AND(YEAR(FebSun1+9)=CalendarYear,MONTH(FebSun1+9)=2),FebSun1+9,""),IF(AND(YEAR(FebSun1+16)=CalendarYear,MONTH(FebSun1+16)=2),FebSun1+16,""))</f>
        <v>44970</v>
      </c>
      <c r="K7" s="2">
        <f>IF(DAY(FebSun1)=1,IF(AND(YEAR(FebSun1+10)=CalendarYear,MONTH(FebSun1+10)=2),FebSun1+10,""),IF(AND(YEAR(FebSun1+17)=CalendarYear,MONTH(FebSun1+17)=2),FebSun1+17,""))</f>
        <v>44971</v>
      </c>
      <c r="L7" s="2">
        <f>IF(DAY(FebSun1)=1,IF(AND(YEAR(FebSun1+11)=CalendarYear,MONTH(FebSun1+11)=2),FebSun1+11,""),IF(AND(YEAR(FebSun1+18)=CalendarYear,MONTH(FebSun1+18)=2),FebSun1+18,""))</f>
        <v>44972</v>
      </c>
      <c r="M7" s="2">
        <f>IF(DAY(FebSun1)=1,IF(AND(YEAR(FebSun1+12)=CalendarYear,MONTH(FebSun1+12)=2),FebSun1+12,""),IF(AND(YEAR(FebSun1+19)=CalendarYear,MONTH(FebSun1+19)=2),FebSun1+19,""))</f>
        <v>44973</v>
      </c>
      <c r="N7" s="2">
        <f>IF(DAY(FebSun1)=1,IF(AND(YEAR(FebSun1+13)=CalendarYear,MONTH(FebSun1+13)=2),FebSun1+13,""),IF(AND(YEAR(FebSun1+20)=CalendarYear,MONTH(FebSun1+20)=2),FebSun1+20,""))</f>
        <v>44974</v>
      </c>
      <c r="O7" s="25">
        <f>IF(DAY(FebSun1)=1,IF(AND(YEAR(FebSun1+14)=CalendarYear,MONTH(FebSun1+14)=2),FebSun1+14,""),IF(AND(YEAR(FebSun1+21)=CalendarYear,MONTH(FebSun1+21)=2),FebSun1+21,""))</f>
        <v>44975</v>
      </c>
      <c r="P7" s="60"/>
      <c r="S7" s="48"/>
    </row>
    <row r="8" spans="1:37" ht="15.75" x14ac:dyDescent="0.25">
      <c r="B8" s="52">
        <f>IF(DAY(JanSun1)=1,IF(AND(YEAR(JanSun1+15)=CalendarYear,MONTH(JanSun1+15)=1),JanSun1+15,""),IF(AND(YEAR(JanSun1+22)=CalendarYear,MONTH(JanSun1+22)=1),JanSun1+22,""))</f>
        <v>44948</v>
      </c>
      <c r="C8" s="2">
        <f>IF(DAY(JanSun1)=1,IF(AND(YEAR(JanSun1+16)=CalendarYear,MONTH(JanSun1+16)=1),JanSun1+16,""),IF(AND(YEAR(JanSun1+23)=CalendarYear,MONTH(JanSun1+23)=1),JanSun1+23,""))</f>
        <v>44949</v>
      </c>
      <c r="D8" s="2">
        <f>IF(DAY(JanSun1)=1,IF(AND(YEAR(JanSun1+17)=CalendarYear,MONTH(JanSun1+17)=1),JanSun1+17,""),IF(AND(YEAR(JanSun1+24)=CalendarYear,MONTH(JanSun1+24)=1),JanSun1+24,""))</f>
        <v>44950</v>
      </c>
      <c r="E8" s="2">
        <f>IF(DAY(JanSun1)=1,IF(AND(YEAR(JanSun1+18)=CalendarYear,MONTH(JanSun1+18)=1),JanSun1+18,""),IF(AND(YEAR(JanSun1+25)=CalendarYear,MONTH(JanSun1+25)=1),JanSun1+25,""))</f>
        <v>44951</v>
      </c>
      <c r="F8" s="2">
        <f>IF(DAY(JanSun1)=1,IF(AND(YEAR(JanSun1+19)=CalendarYear,MONTH(JanSun1+19)=1),JanSun1+19,""),IF(AND(YEAR(JanSun1+26)=CalendarYear,MONTH(JanSun1+26)=1),JanSun1+26,""))</f>
        <v>44952</v>
      </c>
      <c r="G8" s="2">
        <f>IF(DAY(JanSun1)=1,IF(AND(YEAR(JanSun1+20)=CalendarYear,MONTH(JanSun1+20)=1),JanSun1+20,""),IF(AND(YEAR(JanSun1+27)=CalendarYear,MONTH(JanSun1+27)=1),JanSun1+27,""))</f>
        <v>44953</v>
      </c>
      <c r="H8" s="25">
        <f>IF(DAY(JanSun1)=1,IF(AND(YEAR(JanSun1+21)=CalendarYear,MONTH(JanSun1+21)=1),JanSun1+21,""),IF(AND(YEAR(JanSun1+28)=CalendarYear,MONTH(JanSun1+28)=1),JanSun1+28,""))</f>
        <v>44954</v>
      </c>
      <c r="I8" s="52">
        <f>IF(DAY(FebSun1)=1,IF(AND(YEAR(FebSun1+15)=CalendarYear,MONTH(FebSun1+15)=2),FebSun1+15,""),IF(AND(YEAR(FebSun1+22)=CalendarYear,MONTH(FebSun1+22)=2),FebSun1+22,""))</f>
        <v>44976</v>
      </c>
      <c r="J8" s="2">
        <f>IF(DAY(FebSun1)=1,IF(AND(YEAR(FebSun1+16)=CalendarYear,MONTH(FebSun1+16)=2),FebSun1+16,""),IF(AND(YEAR(FebSun1+23)=CalendarYear,MONTH(FebSun1+23)=2),FebSun1+23,""))</f>
        <v>44977</v>
      </c>
      <c r="K8" s="2">
        <f>IF(DAY(FebSun1)=1,IF(AND(YEAR(FebSun1+17)=CalendarYear,MONTH(FebSun1+17)=2),FebSun1+17,""),IF(AND(YEAR(FebSun1+24)=CalendarYear,MONTH(FebSun1+24)=2),FebSun1+24,""))</f>
        <v>44978</v>
      </c>
      <c r="L8" s="2">
        <f>IF(DAY(FebSun1)=1,IF(AND(YEAR(FebSun1+18)=CalendarYear,MONTH(FebSun1+18)=2),FebSun1+18,""),IF(AND(YEAR(FebSun1+25)=CalendarYear,MONTH(FebSun1+25)=2),FebSun1+25,""))</f>
        <v>44979</v>
      </c>
      <c r="M8" s="2">
        <f>IF(DAY(FebSun1)=1,IF(AND(YEAR(FebSun1+19)=CalendarYear,MONTH(FebSun1+19)=2),FebSun1+19,""),IF(AND(YEAR(FebSun1+26)=CalendarYear,MONTH(FebSun1+26)=2),FebSun1+26,""))</f>
        <v>44980</v>
      </c>
      <c r="N8" s="2">
        <f>IF(DAY(FebSun1)=1,IF(AND(YEAR(FebSun1+20)=CalendarYear,MONTH(FebSun1+20)=2),FebSun1+20,""),IF(AND(YEAR(FebSun1+27)=CalendarYear,MONTH(FebSun1+27)=2),FebSun1+27,""))</f>
        <v>44981</v>
      </c>
      <c r="O8" s="25">
        <f>IF(DAY(FebSun1)=1,IF(AND(YEAR(FebSun1+21)=CalendarYear,MONTH(FebSun1+21)=2),FebSun1+21,""),IF(AND(YEAR(FebSun1+28)=CalendarYear,MONTH(FebSun1+28)=2),FebSun1+28,""))</f>
        <v>44982</v>
      </c>
      <c r="P8" s="60"/>
      <c r="S8" s="48"/>
    </row>
    <row r="9" spans="1:37" ht="15" customHeight="1" x14ac:dyDescent="0.3">
      <c r="B9" s="52">
        <f>IF(DAY(JanSun1)=1,IF(AND(YEAR(JanSun1+22)=CalendarYear,MONTH(JanSun1+22)=1),JanSun1+22,""),IF(AND(YEAR(JanSun1+29)=CalendarYear,MONTH(JanSun1+29)=1),JanSun1+29,""))</f>
        <v>44955</v>
      </c>
      <c r="C9" s="2">
        <f>IF(DAY(JanSun1)=1,IF(AND(YEAR(JanSun1+23)=CalendarYear,MONTH(JanSun1+23)=1),JanSun1+23,""),IF(AND(YEAR(JanSun1+30)=CalendarYear,MONTH(JanSun1+30)=1),JanSun1+30,""))</f>
        <v>44956</v>
      </c>
      <c r="D9" s="2">
        <f>IF(DAY(JanSun1)=1,IF(AND(YEAR(JanSun1+24)=CalendarYear,MONTH(JanSun1+24)=1),JanSun1+24,""),IF(AND(YEAR(JanSun1+31)=CalendarYear,MONTH(JanSun1+31)=1),JanSun1+31,""))</f>
        <v>44957</v>
      </c>
      <c r="E9" s="2" t="str">
        <f>IF(DAY(JanSun1)=1,IF(AND(YEAR(JanSun1+25)=CalendarYear,MONTH(JanSun1+25)=1),JanSun1+25,""),IF(AND(YEAR(JanSun1+32)=CalendarYear,MONTH(JanSun1+32)=1),JanSun1+32,""))</f>
        <v/>
      </c>
      <c r="F9" s="2" t="str">
        <f>IF(DAY(JanSun1)=1,IF(AND(YEAR(JanSun1+26)=CalendarYear,MONTH(JanSun1+26)=1),JanSun1+26,""),IF(AND(YEAR(JanSun1+33)=CalendarYear,MONTH(JanSun1+33)=1),JanSun1+33,""))</f>
        <v/>
      </c>
      <c r="G9" s="2" t="str">
        <f>IF(DAY(JanSun1)=1,IF(AND(YEAR(JanSun1+27)=CalendarYear,MONTH(JanSun1+27)=1),JanSun1+27,""),IF(AND(YEAR(JanSun1+34)=CalendarYear,MONTH(JanSun1+34)=1),JanSun1+34,""))</f>
        <v/>
      </c>
      <c r="H9" s="25" t="str">
        <f>IF(DAY(JanSun1)=1,IF(AND(YEAR(JanSun1+28)=CalendarYear,MONTH(JanSun1+28)=1),JanSun1+28,""),IF(AND(YEAR(JanSun1+35)=CalendarYear,MONTH(JanSun1+35)=1),JanSun1+35,""))</f>
        <v/>
      </c>
      <c r="I9" s="52">
        <f>IF(DAY(FebSun1)=1,IF(AND(YEAR(FebSun1+22)=CalendarYear,MONTH(FebSun1+22)=2),FebSun1+22,""),IF(AND(YEAR(FebSun1+29)=CalendarYear,MONTH(FebSun1+29)=2),FebSun1+29,""))</f>
        <v>44983</v>
      </c>
      <c r="J9" s="2">
        <f>IF(DAY(FebSun1)=1,IF(AND(YEAR(FebSun1+23)=CalendarYear,MONTH(FebSun1+23)=2),FebSun1+23,""),IF(AND(YEAR(FebSun1+30)=CalendarYear,MONTH(FebSun1+30)=2),FebSun1+30,""))</f>
        <v>44984</v>
      </c>
      <c r="K9" s="2">
        <f>IF(DAY(FebSun1)=1,IF(AND(YEAR(FebSun1+24)=CalendarYear,MONTH(FebSun1+24)=2),FebSun1+24,""),IF(AND(YEAR(FebSun1+31)=CalendarYear,MONTH(FebSun1+31)=2),FebSun1+31,""))</f>
        <v>44985</v>
      </c>
      <c r="L9" s="2" t="str">
        <f>IF(DAY(FebSun1)=1,IF(AND(YEAR(FebSun1+25)=CalendarYear,MONTH(FebSun1+25)=2),FebSun1+25,""),IF(AND(YEAR(FebSun1+32)=CalendarYear,MONTH(FebSun1+32)=2),FebSun1+32,""))</f>
        <v/>
      </c>
      <c r="M9" s="2" t="str">
        <f>IF(DAY(FebSun1)=1,IF(AND(YEAR(FebSun1+26)=CalendarYear,MONTH(FebSun1+26)=2),FebSun1+26,""),IF(AND(YEAR(FebSun1+33)=CalendarYear,MONTH(FebSun1+33)=2),FebSun1+33,""))</f>
        <v/>
      </c>
      <c r="N9" s="2" t="str">
        <f>IF(DAY(FebSun1)=1,IF(AND(YEAR(FebSun1+27)=CalendarYear,MONTH(FebSun1+27)=2),FebSun1+27,""),IF(AND(YEAR(FebSun1+34)=CalendarYear,MONTH(FebSun1+34)=2),FebSun1+34,""))</f>
        <v/>
      </c>
      <c r="O9" s="25" t="str">
        <f>IF(DAY(FebSun1)=1,IF(AND(YEAR(FebSun1+28)=CalendarYear,MONTH(FebSun1+28)=2),FebSun1+28,""),IF(AND(YEAR(FebSun1+35)=CalendarYear,MONTH(FebSun1+35)=2),FebSun1+35,""))</f>
        <v/>
      </c>
      <c r="P9" s="60"/>
      <c r="R9" s="58" t="s">
        <v>31</v>
      </c>
      <c r="S9" s="48"/>
    </row>
    <row r="10" spans="1:37" ht="15" customHeight="1" x14ac:dyDescent="0.3">
      <c r="A10" s="15" t="s">
        <v>4</v>
      </c>
      <c r="B10" s="53"/>
      <c r="C10" s="27"/>
      <c r="D10" s="27"/>
      <c r="E10" s="27"/>
      <c r="F10" s="27"/>
      <c r="G10" s="27"/>
      <c r="H10" s="28"/>
      <c r="I10" s="53"/>
      <c r="J10" s="27"/>
      <c r="K10" s="27"/>
      <c r="L10" s="27"/>
      <c r="M10" s="27"/>
      <c r="N10" s="27"/>
      <c r="O10" s="28"/>
      <c r="P10" s="61"/>
      <c r="Q10" s="1"/>
      <c r="R10" s="55" t="s">
        <v>39</v>
      </c>
      <c r="T10" s="1"/>
      <c r="U10" s="1"/>
      <c r="W10" s="1"/>
      <c r="X10" s="1"/>
      <c r="Y10" s="1"/>
      <c r="Z10" s="1"/>
      <c r="AA10" s="1"/>
      <c r="AB10" s="1"/>
      <c r="AC10" s="1"/>
      <c r="AE10" s="1"/>
      <c r="AF10" s="1"/>
      <c r="AG10" s="1"/>
      <c r="AH10" s="1"/>
      <c r="AI10" s="1"/>
      <c r="AJ10" s="1"/>
      <c r="AK10" s="1"/>
    </row>
    <row r="11" spans="1:37" ht="15" customHeight="1" x14ac:dyDescent="0.25">
      <c r="A11" s="15" t="s">
        <v>12</v>
      </c>
      <c r="B11" s="103" t="s">
        <v>21</v>
      </c>
      <c r="C11" s="104"/>
      <c r="D11" s="104"/>
      <c r="E11" s="104"/>
      <c r="F11" s="104"/>
      <c r="G11" s="104"/>
      <c r="H11" s="105"/>
      <c r="I11" s="103" t="s">
        <v>22</v>
      </c>
      <c r="J11" s="104"/>
      <c r="K11" s="104"/>
      <c r="L11" s="104"/>
      <c r="M11" s="104"/>
      <c r="N11" s="104"/>
      <c r="O11" s="105"/>
      <c r="P11" s="60"/>
      <c r="R11" s="77" t="s">
        <v>63</v>
      </c>
    </row>
    <row r="12" spans="1:37" ht="15" customHeight="1" x14ac:dyDescent="0.25">
      <c r="B12" s="51" t="s">
        <v>0</v>
      </c>
      <c r="C12" s="13" t="s">
        <v>44</v>
      </c>
      <c r="D12" s="13" t="s">
        <v>45</v>
      </c>
      <c r="E12" s="13" t="s">
        <v>46</v>
      </c>
      <c r="F12" s="13" t="s">
        <v>47</v>
      </c>
      <c r="G12" s="13" t="s">
        <v>48</v>
      </c>
      <c r="H12" s="24" t="s">
        <v>49</v>
      </c>
      <c r="I12" s="18" t="s">
        <v>0</v>
      </c>
      <c r="J12" s="13" t="s">
        <v>44</v>
      </c>
      <c r="K12" s="13" t="s">
        <v>45</v>
      </c>
      <c r="L12" s="13" t="s">
        <v>46</v>
      </c>
      <c r="M12" s="13" t="s">
        <v>47</v>
      </c>
      <c r="N12" s="13" t="s">
        <v>48</v>
      </c>
      <c r="O12" s="24" t="s">
        <v>49</v>
      </c>
      <c r="P12" s="60"/>
      <c r="R12" s="76" t="s">
        <v>61</v>
      </c>
    </row>
    <row r="13" spans="1:37" ht="15" customHeight="1" x14ac:dyDescent="0.25">
      <c r="A13" s="15"/>
      <c r="B13" s="52" t="str">
        <f>IF(DAY(MarSun1)=1,"",IF(AND(YEAR(MarSun1+1)=CalendarYear,MONTH(MarSun1+1)=3),MarSun1+1,""))</f>
        <v/>
      </c>
      <c r="C13" s="2" t="str">
        <f>IF(DAY(MarSun1)=1,"",IF(AND(YEAR(MarSun1+2)=CalendarYear,MONTH(MarSun1+2)=3),MarSun1+2,""))</f>
        <v/>
      </c>
      <c r="D13" s="2" t="str">
        <f>IF(DAY(MarSun1)=1,"",IF(AND(YEAR(MarSun1+3)=CalendarYear,MONTH(MarSun1+3)=3),MarSun1+3,""))</f>
        <v/>
      </c>
      <c r="E13" s="2">
        <f>IF(DAY(MarSun1)=1,"",IF(AND(YEAR(MarSun1+4)=CalendarYear,MONTH(MarSun1+4)=3),MarSun1+4,""))</f>
        <v>44986</v>
      </c>
      <c r="F13" s="2">
        <f>IF(DAY(MarSun1)=1,"",IF(AND(YEAR(MarSun1+5)=CalendarYear,MONTH(MarSun1+5)=3),MarSun1+5,""))</f>
        <v>44987</v>
      </c>
      <c r="G13" s="2">
        <f>IF(DAY(MarSun1)=1,"",IF(AND(YEAR(MarSun1+6)=CalendarYear,MONTH(MarSun1+6)=3),MarSun1+6,""))</f>
        <v>44988</v>
      </c>
      <c r="H13" s="25">
        <f>IF(DAY(MarSun1)=1,IF(AND(YEAR(MarSun1)=CalendarYear,MONTH(MarSun1)=3),MarSun1,""),IF(AND(YEAR(MarSun1+7)=CalendarYear,MONTH(MarSun1+7)=3),MarSun1+7,""))</f>
        <v>44989</v>
      </c>
      <c r="I13" s="17" t="str">
        <f>IF(DAY(AprSun1)=1,"",IF(AND(YEAR(AprSun1+1)=CalendarYear,MONTH(AprSun1+1)=4),AprSun1+1,""))</f>
        <v/>
      </c>
      <c r="J13" s="2" t="str">
        <f>IF(DAY(AprSun1)=1,"",IF(AND(YEAR(AprSun1+2)=CalendarYear,MONTH(AprSun1+2)=4),AprSun1+2,""))</f>
        <v/>
      </c>
      <c r="K13" s="2" t="str">
        <f>IF(DAY(AprSun1)=1,"",IF(AND(YEAR(AprSun1+3)=CalendarYear,MONTH(AprSun1+3)=4),AprSun1+3,""))</f>
        <v/>
      </c>
      <c r="L13" s="2" t="str">
        <f>IF(DAY(AprSun1)=1,"",IF(AND(YEAR(AprSun1+4)=CalendarYear,MONTH(AprSun1+4)=4),AprSun1+4,""))</f>
        <v/>
      </c>
      <c r="M13" s="17" t="str">
        <f>IF(DAY(AprSun1)=1,"",IF(AND(YEAR(AprSun1+5)=CalendarYear,MONTH(AprSun1+5)=4),AprSun1+5,""))</f>
        <v/>
      </c>
      <c r="N13" s="71" t="str">
        <f>IF(DAY(AprSun1)=1,"",IF(AND(YEAR(AprSun1+6)=CalendarYear,MONTH(AprSun1+6)=4),AprSun1+6,""))</f>
        <v/>
      </c>
      <c r="O13" s="25">
        <f>IF(DAY(AprSun1)=1,IF(AND(YEAR(AprSun1)=CalendarYear,MONTH(AprSun1)=4),AprSun1,""),IF(AND(YEAR(AprSun1+7)=CalendarYear,MONTH(AprSun1+7)=4),AprSun1+7,""))</f>
        <v>45017</v>
      </c>
      <c r="P13" s="60"/>
      <c r="R13" s="75" t="s">
        <v>62</v>
      </c>
    </row>
    <row r="14" spans="1:37" ht="15" customHeight="1" x14ac:dyDescent="0.3">
      <c r="B14" s="52">
        <f>IF(DAY(MarSun1)=1,IF(AND(YEAR(MarSun1+1)=CalendarYear,MONTH(MarSun1+1)=3),MarSun1+1,""),IF(AND(YEAR(MarSun1+8)=CalendarYear,MONTH(MarSun1+8)=3),MarSun1+8,""))</f>
        <v>44990</v>
      </c>
      <c r="C14" s="2">
        <f>IF(DAY(MarSun1)=1,IF(AND(YEAR(MarSun1+2)=CalendarYear,MONTH(MarSun1+2)=3),MarSun1+2,""),IF(AND(YEAR(MarSun1+9)=CalendarYear,MONTH(MarSun1+9)=3),MarSun1+9,""))</f>
        <v>44991</v>
      </c>
      <c r="D14" s="2">
        <f>IF(DAY(MarSun1)=1,IF(AND(YEAR(MarSun1+3)=CalendarYear,MONTH(MarSun1+3)=3),MarSun1+3,""),IF(AND(YEAR(MarSun1+10)=CalendarYear,MONTH(MarSun1+10)=3),MarSun1+10,""))</f>
        <v>44992</v>
      </c>
      <c r="E14" s="2">
        <f>IF(DAY(MarSun1)=1,IF(AND(YEAR(MarSun1+4)=CalendarYear,MONTH(MarSun1+4)=3),MarSun1+4,""),IF(AND(YEAR(MarSun1+11)=CalendarYear,MONTH(MarSun1+11)=3),MarSun1+11,""))</f>
        <v>44993</v>
      </c>
      <c r="F14" s="2">
        <f>IF(DAY(MarSun1)=1,IF(AND(YEAR(MarSun1+5)=CalendarYear,MONTH(MarSun1+5)=3),MarSun1+5,""),IF(AND(YEAR(MarSun1+12)=CalendarYear,MONTH(MarSun1+12)=3),MarSun1+12,""))</f>
        <v>44994</v>
      </c>
      <c r="G14" s="2">
        <f>IF(DAY(MarSun1)=1,IF(AND(YEAR(MarSun1+6)=CalendarYear,MONTH(MarSun1+6)=3),MarSun1+6,""),IF(AND(YEAR(MarSun1+13)=CalendarYear,MONTH(MarSun1+13)=3),MarSun1+13,""))</f>
        <v>44995</v>
      </c>
      <c r="H14" s="25">
        <f>IF(DAY(MarSun1)=1,IF(AND(YEAR(MarSun1+7)=CalendarYear,MONTH(MarSun1+7)=3),MarSun1+7,""),IF(AND(YEAR(MarSun1+14)=CalendarYear,MONTH(MarSun1+14)=3),MarSun1+14,""))</f>
        <v>44996</v>
      </c>
      <c r="I14" s="17">
        <f>IF(DAY(AprSun1)=1,IF(AND(YEAR(AprSun1+1)=CalendarYear,MONTH(AprSun1+1)=4),AprSun1+1,""),IF(AND(YEAR(AprSun1+8)=CalendarYear,MONTH(AprSun1+8)=4),AprSun1+8,""))</f>
        <v>45018</v>
      </c>
      <c r="J14" s="71">
        <f>IF(DAY(AprSun1)=1,IF(AND(YEAR(AprSun1+2)=CalendarYear,MONTH(AprSun1+2)=4),AprSun1+2,""),IF(AND(YEAR(AprSun1+9)=CalendarYear,MONTH(AprSun1+9)=4),AprSun1+9,""))</f>
        <v>45019</v>
      </c>
      <c r="K14" s="2">
        <f>IF(DAY(AprSun1)=1,IF(AND(YEAR(AprSun1+3)=CalendarYear,MONTH(AprSun1+3)=4),AprSun1+3,""),IF(AND(YEAR(AprSun1+10)=CalendarYear,MONTH(AprSun1+10)=4),AprSun1+10,""))</f>
        <v>45020</v>
      </c>
      <c r="L14" s="2">
        <f>IF(DAY(AprSun1)=1,IF(AND(YEAR(AprSun1+4)=CalendarYear,MONTH(AprSun1+4)=4),AprSun1+4,""),IF(AND(YEAR(AprSun1+11)=CalendarYear,MONTH(AprSun1+11)=4),AprSun1+11,""))</f>
        <v>45021</v>
      </c>
      <c r="M14" s="2">
        <f>IF(DAY(AprSun1)=1,IF(AND(YEAR(AprSun1+5)=CalendarYear,MONTH(AprSun1+5)=4),AprSun1+5,""),IF(AND(YEAR(AprSun1+12)=CalendarYear,MONTH(AprSun1+12)=4),AprSun1+12,""))</f>
        <v>45022</v>
      </c>
      <c r="N14" s="17">
        <f>IF(DAY(AprSun1)=1,IF(AND(YEAR(AprSun1+6)=CalendarYear,MONTH(AprSun1+6)=4),AprSun1+6,""),IF(AND(YEAR(AprSun1+13)=CalendarYear,MONTH(AprSun1+13)=4),AprSun1+13,""))</f>
        <v>45023</v>
      </c>
      <c r="O14" s="25">
        <f>IF(DAY(AprSun1)=1,IF(AND(YEAR(AprSun1+7)=CalendarYear,MONTH(AprSun1+7)=4),AprSun1+7,""),IF(AND(YEAR(AprSun1+14)=CalendarYear,MONTH(AprSun1+14)=4),AprSun1+14,""))</f>
        <v>45024</v>
      </c>
      <c r="P14" s="60"/>
      <c r="R14" s="73"/>
      <c r="S14" s="9"/>
    </row>
    <row r="15" spans="1:37" ht="15" customHeight="1" x14ac:dyDescent="0.3">
      <c r="B15" s="52">
        <f>IF(DAY(MarSun1)=1,IF(AND(YEAR(MarSun1+8)=CalendarYear,MONTH(MarSun1+8)=3),MarSun1+8,""),IF(AND(YEAR(MarSun1+15)=CalendarYear,MONTH(MarSun1+15)=3),MarSun1+15,""))</f>
        <v>44997</v>
      </c>
      <c r="C15" s="2">
        <f>IF(DAY(MarSun1)=1,IF(AND(YEAR(MarSun1+9)=CalendarYear,MONTH(MarSun1+9)=3),MarSun1+9,""),IF(AND(YEAR(MarSun1+16)=CalendarYear,MONTH(MarSun1+16)=3),MarSun1+16,""))</f>
        <v>44998</v>
      </c>
      <c r="D15" s="2">
        <f>IF(DAY(MarSun1)=1,IF(AND(YEAR(MarSun1+10)=CalendarYear,MONTH(MarSun1+10)=3),MarSun1+10,""),IF(AND(YEAR(MarSun1+17)=CalendarYear,MONTH(MarSun1+17)=3),MarSun1+17,""))</f>
        <v>44999</v>
      </c>
      <c r="E15" s="2">
        <f>IF(DAY(MarSun1)=1,IF(AND(YEAR(MarSun1+11)=CalendarYear,MONTH(MarSun1+11)=3),MarSun1+11,""),IF(AND(YEAR(MarSun1+18)=CalendarYear,MONTH(MarSun1+18)=3),MarSun1+18,""))</f>
        <v>45000</v>
      </c>
      <c r="F15" s="2">
        <f>IF(DAY(MarSun1)=1,IF(AND(YEAR(MarSun1+12)=CalendarYear,MONTH(MarSun1+12)=3),MarSun1+12,""),IF(AND(YEAR(MarSun1+19)=CalendarYear,MONTH(MarSun1+19)=3),MarSun1+19,""))</f>
        <v>45001</v>
      </c>
      <c r="G15" s="2">
        <f>IF(DAY(MarSun1)=1,IF(AND(YEAR(MarSun1+13)=CalendarYear,MONTH(MarSun1+13)=3),MarSun1+13,""),IF(AND(YEAR(MarSun1+20)=CalendarYear,MONTH(MarSun1+20)=3),MarSun1+20,""))</f>
        <v>45002</v>
      </c>
      <c r="H15" s="25">
        <f>IF(DAY(MarSun1)=1,IF(AND(YEAR(MarSun1+14)=CalendarYear,MONTH(MarSun1+14)=3),MarSun1+14,""),IF(AND(YEAR(MarSun1+21)=CalendarYear,MONTH(MarSun1+21)=3),MarSun1+21,""))</f>
        <v>45003</v>
      </c>
      <c r="I15" s="17">
        <f>IF(DAY(AprSun1)=1,IF(AND(YEAR(AprSun1+8)=CalendarYear,MONTH(AprSun1+8)=4),AprSun1+8,""),IF(AND(YEAR(AprSun1+15)=CalendarYear,MONTH(AprSun1+15)=4),AprSun1+15,""))</f>
        <v>45025</v>
      </c>
      <c r="J15" s="17">
        <f>IF(DAY(AprSun1)=1,IF(AND(YEAR(AprSun1+9)=CalendarYear,MONTH(AprSun1+9)=4),AprSun1+9,""),IF(AND(YEAR(AprSun1+16)=CalendarYear,MONTH(AprSun1+16)=4),AprSun1+16,""))</f>
        <v>45026</v>
      </c>
      <c r="K15" s="2">
        <f>IF(DAY(AprSun1)=1,IF(AND(YEAR(AprSun1+10)=CalendarYear,MONTH(AprSun1+10)=4),AprSun1+10,""),IF(AND(YEAR(AprSun1+17)=CalendarYear,MONTH(AprSun1+17)=4),AprSun1+17,""))</f>
        <v>45027</v>
      </c>
      <c r="L15" s="2">
        <f>IF(DAY(AprSun1)=1,IF(AND(YEAR(AprSun1+11)=CalendarYear,MONTH(AprSun1+11)=4),AprSun1+11,""),IF(AND(YEAR(AprSun1+18)=CalendarYear,MONTH(AprSun1+18)=4),AprSun1+18,""))</f>
        <v>45028</v>
      </c>
      <c r="M15" s="2">
        <f>IF(DAY(AprSun1)=1,IF(AND(YEAR(AprSun1+12)=CalendarYear,MONTH(AprSun1+12)=4),AprSun1+12,""),IF(AND(YEAR(AprSun1+19)=CalendarYear,MONTH(AprSun1+19)=4),AprSun1+19,""))</f>
        <v>45029</v>
      </c>
      <c r="N15" s="71">
        <f>IF(DAY(AprSun1)=1,IF(AND(YEAR(AprSun1+13)=CalendarYear,MONTH(AprSun1+13)=4),AprSun1+13,""),IF(AND(YEAR(AprSun1+20)=CalendarYear,MONTH(AprSun1+20)=4),AprSun1+20,""))</f>
        <v>45030</v>
      </c>
      <c r="O15" s="25">
        <f>IF(DAY(AprSun1)=1,IF(AND(YEAR(AprSun1+14)=CalendarYear,MONTH(AprSun1+14)=4),AprSun1+14,""),IF(AND(YEAR(AprSun1+21)=CalendarYear,MONTH(AprSun1+21)=4),AprSun1+21,""))</f>
        <v>45031</v>
      </c>
      <c r="P15" s="60"/>
      <c r="R15" s="73"/>
      <c r="S15" s="7"/>
    </row>
    <row r="16" spans="1:37" ht="15" customHeight="1" x14ac:dyDescent="0.3">
      <c r="B16" s="52">
        <f>IF(DAY(MarSun1)=1,IF(AND(YEAR(MarSun1+15)=CalendarYear,MONTH(MarSun1+15)=3),MarSun1+15,""),IF(AND(YEAR(MarSun1+22)=CalendarYear,MONTH(MarSun1+22)=3),MarSun1+22,""))</f>
        <v>45004</v>
      </c>
      <c r="C16" s="2">
        <f>IF(DAY(MarSun1)=1,IF(AND(YEAR(MarSun1+16)=CalendarYear,MONTH(MarSun1+16)=3),MarSun1+16,""),IF(AND(YEAR(MarSun1+23)=CalendarYear,MONTH(MarSun1+23)=3),MarSun1+23,""))</f>
        <v>45005</v>
      </c>
      <c r="D16" s="2">
        <f>IF(DAY(MarSun1)=1,IF(AND(YEAR(MarSun1+17)=CalendarYear,MONTH(MarSun1+17)=3),MarSun1+17,""),IF(AND(YEAR(MarSun1+24)=CalendarYear,MONTH(MarSun1+24)=3),MarSun1+24,""))</f>
        <v>45006</v>
      </c>
      <c r="E16" s="2">
        <f>IF(DAY(MarSun1)=1,IF(AND(YEAR(MarSun1+18)=CalendarYear,MONTH(MarSun1+18)=3),MarSun1+18,""),IF(AND(YEAR(MarSun1+25)=CalendarYear,MONTH(MarSun1+25)=3),MarSun1+25,""))</f>
        <v>45007</v>
      </c>
      <c r="F16" s="2">
        <f>IF(DAY(MarSun1)=1,IF(AND(YEAR(MarSun1+19)=CalendarYear,MONTH(MarSun1+19)=3),MarSun1+19,""),IF(AND(YEAR(MarSun1+26)=CalendarYear,MONTH(MarSun1+26)=3),MarSun1+26,""))</f>
        <v>45008</v>
      </c>
      <c r="G16" s="2">
        <f>IF(DAY(MarSun1)=1,IF(AND(YEAR(MarSun1+20)=CalendarYear,MONTH(MarSun1+20)=3),MarSun1+20,""),IF(AND(YEAR(MarSun1+27)=CalendarYear,MONTH(MarSun1+27)=3),MarSun1+27,""))</f>
        <v>45009</v>
      </c>
      <c r="H16" s="25">
        <f>IF(DAY(MarSun1)=1,IF(AND(YEAR(MarSun1+21)=CalendarYear,MONTH(MarSun1+21)=3),MarSun1+21,""),IF(AND(YEAR(MarSun1+28)=CalendarYear,MONTH(MarSun1+28)=3),MarSun1+28,""))</f>
        <v>45010</v>
      </c>
      <c r="I16" s="17">
        <f>IF(DAY(AprSun1)=1,IF(AND(YEAR(AprSun1+15)=CalendarYear,MONTH(AprSun1+15)=4),AprSun1+15,""),IF(AND(YEAR(AprSun1+22)=CalendarYear,MONTH(AprSun1+22)=4),AprSun1+22,""))</f>
        <v>45032</v>
      </c>
      <c r="J16" s="2">
        <f>IF(DAY(AprSun1)=1,IF(AND(YEAR(AprSun1+16)=CalendarYear,MONTH(AprSun1+16)=4),AprSun1+16,""),IF(AND(YEAR(AprSun1+23)=CalendarYear,MONTH(AprSun1+23)=4),AprSun1+23,""))</f>
        <v>45033</v>
      </c>
      <c r="K16" s="2">
        <f>IF(DAY(AprSun1)=1,IF(AND(YEAR(AprSun1+17)=CalendarYear,MONTH(AprSun1+17)=4),AprSun1+17,""),IF(AND(YEAR(AprSun1+24)=CalendarYear,MONTH(AprSun1+24)=4),AprSun1+24,""))</f>
        <v>45034</v>
      </c>
      <c r="L16" s="2">
        <f>IF(DAY(AprSun1)=1,IF(AND(YEAR(AprSun1+18)=CalendarYear,MONTH(AprSun1+18)=4),AprSun1+18,""),IF(AND(YEAR(AprSun1+25)=CalendarYear,MONTH(AprSun1+25)=4),AprSun1+25,""))</f>
        <v>45035</v>
      </c>
      <c r="M16" s="17">
        <f>IF(DAY(AprSun1)=1,IF(AND(YEAR(AprSun1+19)=CalendarYear,MONTH(AprSun1+19)=4),AprSun1+19,""),IF(AND(YEAR(AprSun1+26)=CalendarYear,MONTH(AprSun1+26)=4),AprSun1+26,""))</f>
        <v>45036</v>
      </c>
      <c r="N16" s="2">
        <f>IF(DAY(AprSun1)=1,IF(AND(YEAR(AprSun1+20)=CalendarYear,MONTH(AprSun1+20)=4),AprSun1+20,""),IF(AND(YEAR(AprSun1+27)=CalendarYear,MONTH(AprSun1+27)=4),AprSun1+27,""))</f>
        <v>45037</v>
      </c>
      <c r="O16" s="25">
        <f>IF(DAY(AprSun1)=1,IF(AND(YEAR(AprSun1+21)=CalendarYear,MONTH(AprSun1+21)=4),AprSun1+21,""),IF(AND(YEAR(AprSun1+28)=CalendarYear,MONTH(AprSun1+28)=4),AprSun1+28,""))</f>
        <v>45038</v>
      </c>
      <c r="P16" s="60"/>
      <c r="R16" s="73"/>
      <c r="S16" s="8"/>
    </row>
    <row r="17" spans="1:37" ht="15" customHeight="1" x14ac:dyDescent="0.3">
      <c r="B17" s="52">
        <f>IF(DAY(MarSun1)=1,IF(AND(YEAR(MarSun1+22)=CalendarYear,MONTH(MarSun1+22)=3),MarSun1+22,""),IF(AND(YEAR(MarSun1+29)=CalendarYear,MONTH(MarSun1+29)=3),MarSun1+29,""))</f>
        <v>45011</v>
      </c>
      <c r="C17" s="2">
        <f>IF(DAY(MarSun1)=1,IF(AND(YEAR(MarSun1+23)=CalendarYear,MONTH(MarSun1+23)=3),MarSun1+23,""),IF(AND(YEAR(MarSun1+30)=CalendarYear,MONTH(MarSun1+30)=3),MarSun1+30,""))</f>
        <v>45012</v>
      </c>
      <c r="D17" s="2">
        <f>IF(DAY(MarSun1)=1,IF(AND(YEAR(MarSun1+24)=CalendarYear,MONTH(MarSun1+24)=3),MarSun1+24,""),IF(AND(YEAR(MarSun1+31)=CalendarYear,MONTH(MarSun1+31)=3),MarSun1+31,""))</f>
        <v>45013</v>
      </c>
      <c r="E17" s="2">
        <f>IF(DAY(MarSun1)=1,IF(AND(YEAR(MarSun1+25)=CalendarYear,MONTH(MarSun1+25)=3),MarSun1+25,""),IF(AND(YEAR(MarSun1+32)=CalendarYear,MONTH(MarSun1+32)=3),MarSun1+32,""))</f>
        <v>45014</v>
      </c>
      <c r="F17" s="2">
        <f>IF(DAY(MarSun1)=1,IF(AND(YEAR(MarSun1+26)=CalendarYear,MONTH(MarSun1+26)=3),MarSun1+26,""),IF(AND(YEAR(MarSun1+33)=CalendarYear,MONTH(MarSun1+33)=3),MarSun1+33,""))</f>
        <v>45015</v>
      </c>
      <c r="G17" s="2">
        <f>IF(DAY(MarSun1)=1,IF(AND(YEAR(MarSun1+27)=CalendarYear,MONTH(MarSun1+27)=3),MarSun1+27,""),IF(AND(YEAR(MarSun1+34)=CalendarYear,MONTH(MarSun1+34)=3),MarSun1+34,""))</f>
        <v>45016</v>
      </c>
      <c r="H17" s="25" t="str">
        <f>IF(DAY(MarSun1)=1,IF(AND(YEAR(MarSun1+28)=CalendarYear,MONTH(MarSun1+28)=3),MarSun1+28,""),IF(AND(YEAR(MarSun1+35)=CalendarYear,MONTH(MarSun1+35)=3),MarSun1+35,""))</f>
        <v/>
      </c>
      <c r="I17" s="17">
        <f>IF(DAY(AprSun1)=1,IF(AND(YEAR(AprSun1+22)=CalendarYear,MONTH(AprSun1+22)=4),AprSun1+22,""),IF(AND(YEAR(AprSun1+29)=CalendarYear,MONTH(AprSun1+29)=4),AprSun1+29,""))</f>
        <v>45039</v>
      </c>
      <c r="J17" s="2">
        <f>IF(DAY(AprSun1)=1,IF(AND(YEAR(AprSun1+23)=CalendarYear,MONTH(AprSun1+23)=4),AprSun1+23,""),IF(AND(YEAR(AprSun1+30)=CalendarYear,MONTH(AprSun1+30)=4),AprSun1+30,""))</f>
        <v>45040</v>
      </c>
      <c r="K17" s="2">
        <f>IF(DAY(AprSun1)=1,IF(AND(YEAR(AprSun1+24)=CalendarYear,MONTH(AprSun1+24)=4),AprSun1+24,""),IF(AND(YEAR(AprSun1+31)=CalendarYear,MONTH(AprSun1+31)=4),AprSun1+31,""))</f>
        <v>45041</v>
      </c>
      <c r="L17" s="2">
        <f>IF(DAY(AprSun1)=1,IF(AND(YEAR(AprSun1+25)=CalendarYear,MONTH(AprSun1+25)=4),AprSun1+25,""),IF(AND(YEAR(AprSun1+32)=CalendarYear,MONTH(AprSun1+32)=4),AprSun1+32,""))</f>
        <v>45042</v>
      </c>
      <c r="M17" s="2">
        <f>IF(DAY(AprSun1)=1,IF(AND(YEAR(AprSun1+26)=CalendarYear,MONTH(AprSun1+26)=4),AprSun1+26,""),IF(AND(YEAR(AprSun1+33)=CalendarYear,MONTH(AprSun1+33)=4),AprSun1+33,""))</f>
        <v>45043</v>
      </c>
      <c r="N17" s="2">
        <f>IF(DAY(AprSun1)=1,IF(AND(YEAR(AprSun1+27)=CalendarYear,MONTH(AprSun1+27)=4),AprSun1+27,""),IF(AND(YEAR(AprSun1+34)=CalendarYear,MONTH(AprSun1+34)=4),AprSun1+34,""))</f>
        <v>45044</v>
      </c>
      <c r="O17" s="25">
        <f>IF(DAY(AprSun1)=1,IF(AND(YEAR(AprSun1+28)=CalendarYear,MONTH(AprSun1+28)=4),AprSun1+28,""),IF(AND(YEAR(AprSun1+35)=CalendarYear,MONTH(AprSun1+35)=4),AprSun1+35,""))</f>
        <v>45045</v>
      </c>
      <c r="P17" s="60"/>
      <c r="R17" s="73"/>
    </row>
    <row r="18" spans="1:37" ht="15" customHeight="1" x14ac:dyDescent="0.3">
      <c r="A18" s="15" t="s">
        <v>5</v>
      </c>
      <c r="B18" s="32" t="str">
        <f>IF(DAY(MarSun1)=1,IF(AND(YEAR(MarSun1+29)=CalendarYear,MONTH(MarSun1+29)=3),MarSun1+29,""),IF(AND(YEAR(MarSun1+36)=CalendarYear,MONTH(MarSun1+36)=3),MarSun1+36,""))</f>
        <v/>
      </c>
      <c r="C18" s="27" t="str">
        <f>IF(DAY(MarSun1)=1,IF(AND(YEAR(MarSun1+30)=CalendarYear,MONTH(MarSun1+30)=3),MarSun1+30,""),IF(AND(YEAR(MarSun1+37)=CalendarYear,MONTH(MarSun1+37)=3),MarSun1+37,""))</f>
        <v/>
      </c>
      <c r="D18" s="27" t="str">
        <f>IF(DAY(MarSun1)=1,IF(AND(YEAR(MarSun1+31)=CalendarYear,MONTH(MarSun1+31)=3),MarSun1+31,""),IF(AND(YEAR(MarSun1+38)=CalendarYear,MONTH(MarSun1+38)=3),MarSun1+38,""))</f>
        <v/>
      </c>
      <c r="E18" s="27" t="str">
        <f>IF(DAY(MarSun1)=1,IF(AND(YEAR(MarSun1+32)=CalendarYear,MONTH(MarSun1+32)=3),MarSun1+32,""),IF(AND(YEAR(MarSun1+39)=CalendarYear,MONTH(MarSun1+39)=3),MarSun1+39,""))</f>
        <v/>
      </c>
      <c r="F18" s="27" t="str">
        <f>IF(DAY(MarSun1)=1,IF(AND(YEAR(MarSun1+33)=CalendarYear,MONTH(MarSun1+33)=3),MarSun1+33,""),IF(AND(YEAR(MarSun1+40)=CalendarYear,MONTH(MarSun1+40)=3),MarSun1+40,""))</f>
        <v/>
      </c>
      <c r="G18" s="27" t="str">
        <f>IF(DAY(MarSun1)=1,IF(AND(YEAR(MarSun1+34)=CalendarYear,MONTH(MarSun1+34)=3),MarSun1+34,""),IF(AND(YEAR(MarSun1+41)=CalendarYear,MONTH(MarSun1+41)=3),MarSun1+41,""))</f>
        <v/>
      </c>
      <c r="H18" s="28" t="str">
        <f>IF(DAY(MarSun1)=1,IF(AND(YEAR(MarSun1+35)=CalendarYear,MONTH(MarSun1+35)=3),MarSun1+35,""),IF(AND(YEAR(MarSun1+42)=CalendarYear,MONTH(MarSun1+42)=3),MarSun1+42,""))</f>
        <v/>
      </c>
      <c r="I18" s="35">
        <f>IF(DAY(AprSun1)=1,IF(AND(YEAR(AprSun1+29)=CalendarYear,MONTH(AprSun1+29)=4),AprSun1+29,""),IF(AND(YEAR(AprSun1+36)=CalendarYear,MONTH(AprSun1+36)=4),AprSun1+36,""))</f>
        <v>45046</v>
      </c>
      <c r="J18" s="27" t="str">
        <f>IF(DAY(AprSun1)=1,IF(AND(YEAR(AprSun1+30)=CalendarYear,MONTH(AprSun1+30)=4),AprSun1+30,""),IF(AND(YEAR(AprSun1+37)=CalendarYear,MONTH(AprSun1+37)=4),AprSun1+37,""))</f>
        <v/>
      </c>
      <c r="K18" s="27" t="str">
        <f>IF(DAY(AprSun1)=1,IF(AND(YEAR(AprSun1+31)=CalendarYear,MONTH(AprSun1+31)=4),AprSun1+31,""),IF(AND(YEAR(AprSun1+38)=CalendarYear,MONTH(AprSun1+38)=4),AprSun1+38,""))</f>
        <v/>
      </c>
      <c r="L18" s="27" t="str">
        <f>IF(DAY(AprSun1)=1,IF(AND(YEAR(AprSun1+32)=CalendarYear,MONTH(AprSun1+32)=4),AprSun1+32,""),IF(AND(YEAR(AprSun1+39)=CalendarYear,MONTH(AprSun1+39)=4),AprSun1+39,""))</f>
        <v/>
      </c>
      <c r="M18" s="27" t="str">
        <f>IF(DAY(AprSun1)=1,IF(AND(YEAR(AprSun1+33)=CalendarYear,MONTH(AprSun1+33)=4),AprSun1+33,""),IF(AND(YEAR(AprSun1+40)=CalendarYear,MONTH(AprSun1+40)=4),AprSun1+40,""))</f>
        <v/>
      </c>
      <c r="N18" s="27" t="str">
        <f>IF(DAY(AprSun1)=1,IF(AND(YEAR(AprSun1+34)=CalendarYear,MONTH(AprSun1+34)=4),AprSun1+34,""),IF(AND(YEAR(AprSun1+41)=CalendarYear,MONTH(AprSun1+41)=4),AprSun1+41,""))</f>
        <v/>
      </c>
      <c r="O18" s="28" t="str">
        <f>IF(DAY(AprSun1)=1,IF(AND(YEAR(AprSun1+35)=CalendarYear,MONTH(AprSun1+35)=4),AprSun1+35,""),IF(AND(YEAR(AprSun1+42)=CalendarYear,MONTH(AprSun1+42)=4),AprSun1+42,""))</f>
        <v/>
      </c>
      <c r="P18" s="61"/>
      <c r="Q18" s="1"/>
      <c r="R18" s="55" t="s">
        <v>50</v>
      </c>
      <c r="T18" s="1"/>
      <c r="U18" s="1"/>
      <c r="W18" s="1"/>
      <c r="X18" s="1"/>
      <c r="Y18" s="1"/>
      <c r="Z18" s="1"/>
      <c r="AA18" s="1"/>
      <c r="AB18" s="1"/>
      <c r="AC18" s="1"/>
      <c r="AE18" s="1"/>
      <c r="AF18" s="1"/>
      <c r="AG18" s="1"/>
      <c r="AH18" s="1"/>
      <c r="AI18" s="1"/>
      <c r="AJ18" s="1"/>
      <c r="AK18" s="1"/>
    </row>
    <row r="19" spans="1:37" ht="15" customHeight="1" x14ac:dyDescent="0.3">
      <c r="A19" s="15" t="s">
        <v>13</v>
      </c>
      <c r="B19" s="100" t="s">
        <v>23</v>
      </c>
      <c r="C19" s="90"/>
      <c r="D19" s="90"/>
      <c r="E19" s="90"/>
      <c r="F19" s="90"/>
      <c r="G19" s="90"/>
      <c r="H19" s="91"/>
      <c r="I19" s="100" t="s">
        <v>24</v>
      </c>
      <c r="J19" s="90"/>
      <c r="K19" s="90"/>
      <c r="L19" s="90"/>
      <c r="M19" s="90"/>
      <c r="N19" s="90"/>
      <c r="O19" s="91"/>
      <c r="P19" s="60"/>
      <c r="R19" s="55" t="s">
        <v>59</v>
      </c>
    </row>
    <row r="20" spans="1:37" ht="15" customHeight="1" x14ac:dyDescent="0.3">
      <c r="A20" s="15"/>
      <c r="B20" s="51" t="s">
        <v>0</v>
      </c>
      <c r="C20" s="13" t="s">
        <v>44</v>
      </c>
      <c r="D20" s="13" t="s">
        <v>45</v>
      </c>
      <c r="E20" s="13" t="s">
        <v>46</v>
      </c>
      <c r="F20" s="13" t="s">
        <v>47</v>
      </c>
      <c r="G20" s="13" t="s">
        <v>48</v>
      </c>
      <c r="H20" s="24" t="s">
        <v>49</v>
      </c>
      <c r="I20" s="18" t="s">
        <v>0</v>
      </c>
      <c r="J20" s="13" t="s">
        <v>44</v>
      </c>
      <c r="K20" s="13" t="s">
        <v>45</v>
      </c>
      <c r="L20" s="13" t="s">
        <v>46</v>
      </c>
      <c r="M20" s="13" t="s">
        <v>47</v>
      </c>
      <c r="N20" s="13" t="s">
        <v>48</v>
      </c>
      <c r="O20" s="24" t="s">
        <v>49</v>
      </c>
      <c r="P20" s="60"/>
      <c r="R20" s="55" t="s">
        <v>57</v>
      </c>
    </row>
    <row r="21" spans="1:37" ht="15" customHeight="1" x14ac:dyDescent="0.3">
      <c r="B21" s="52" t="str">
        <f>IF(DAY(MaySun1)=1,"",IF(AND(YEAR(MaySun1+1)=CalendarYear,MONTH(MaySun1+1)=5),MaySun1+1,""))</f>
        <v/>
      </c>
      <c r="C21" s="17">
        <f>IF(DAY(MaySun1)=1,"",IF(AND(YEAR(MaySun1+2)=CalendarYear,MONTH(MaySun1+2)=5),MaySun1+2,""))</f>
        <v>45047</v>
      </c>
      <c r="D21" s="2">
        <f>IF(DAY(MaySun1)=1,"",IF(AND(YEAR(MaySun1+3)=CalendarYear,MONTH(MaySun1+3)=5),MaySun1+3,""))</f>
        <v>45048</v>
      </c>
      <c r="E21" s="2">
        <f>IF(DAY(MaySun1)=1,"",IF(AND(YEAR(MaySun1+4)=CalendarYear,MONTH(MaySun1+4)=5),MaySun1+4,""))</f>
        <v>45049</v>
      </c>
      <c r="F21" s="2">
        <f>IF(DAY(MaySun1)=1,"",IF(AND(YEAR(MaySun1+5)=CalendarYear,MONTH(MaySun1+5)=5),MaySun1+5,""))</f>
        <v>45050</v>
      </c>
      <c r="G21" s="71">
        <f>IF(DAY(MaySun1)=1,"",IF(AND(YEAR(MaySun1+6)=CalendarYear,MONTH(MaySun1+6)=5),MaySun1+6,""))</f>
        <v>45051</v>
      </c>
      <c r="H21" s="25">
        <f>IF(DAY(MaySun1)=1,IF(AND(YEAR(MaySun1)=CalendarYear,MONTH(MaySun1)=5),MaySun1,""),IF(AND(YEAR(MaySun1+7)=CalendarYear,MONTH(MaySun1+7)=5),MaySun1+7,""))</f>
        <v>45052</v>
      </c>
      <c r="I21" s="17" t="str">
        <f>IF(DAY(JunSun1)=1,"",IF(AND(YEAR(JunSun1+1)=CalendarYear,MONTH(JunSun1+1)=6),JunSun1+1,""))</f>
        <v/>
      </c>
      <c r="J21" s="17" t="str">
        <f>IF(DAY(JunSun1)=1,"",IF(AND(YEAR(JunSun1+2)=CalendarYear,MONTH(JunSun1+2)=6),JunSun1+2,""))</f>
        <v/>
      </c>
      <c r="K21" s="2" t="str">
        <f>IF(DAY(JunSun1)=1,"",IF(AND(YEAR(JunSun1+3)=CalendarYear,MONTH(JunSun1+3)=6),JunSun1+3,""))</f>
        <v/>
      </c>
      <c r="L21" s="2" t="str">
        <f>IF(DAY(JunSun1)=1,"",IF(AND(YEAR(JunSun1+4)=CalendarYear,MONTH(JunSun1+4)=6),JunSun1+4,""))</f>
        <v/>
      </c>
      <c r="M21" s="2">
        <f>IF(DAY(JunSun1)=1,"",IF(AND(YEAR(JunSun1+5)=CalendarYear,MONTH(JunSun1+5)=6),JunSun1+5,""))</f>
        <v>45078</v>
      </c>
      <c r="N21" s="2">
        <f>IF(DAY(JunSun1)=1,"",IF(AND(YEAR(JunSun1+6)=CalendarYear,MONTH(JunSun1+6)=6),JunSun1+6,""))</f>
        <v>45079</v>
      </c>
      <c r="O21" s="25">
        <f>IF(DAY(JunSun1)=1,IF(AND(YEAR(JunSun1)=CalendarYear,MONTH(JunSun1)=6),JunSun1,""),IF(AND(YEAR(JunSun1+7)=CalendarYear,MONTH(JunSun1+7)=6),JunSun1+7,""))</f>
        <v>45080</v>
      </c>
      <c r="P21" s="60"/>
      <c r="R21" s="55" t="s">
        <v>53</v>
      </c>
    </row>
    <row r="22" spans="1:37" ht="15" customHeight="1" x14ac:dyDescent="0.3">
      <c r="B22" s="52">
        <f>IF(DAY(MaySun1)=1,IF(AND(YEAR(MaySun1+1)=CalendarYear,MONTH(MaySun1+1)=5),MaySun1+1,""),IF(AND(YEAR(MaySun1+8)=CalendarYear,MONTH(MaySun1+8)=5),MaySun1+8,""))</f>
        <v>45053</v>
      </c>
      <c r="C22" s="2">
        <f>IF(DAY(MaySun1)=1,IF(AND(YEAR(MaySun1+2)=CalendarYear,MONTH(MaySun1+2)=5),MaySun1+2,""),IF(AND(YEAR(MaySun1+9)=CalendarYear,MONTH(MaySun1+9)=5),MaySun1+9,""))</f>
        <v>45054</v>
      </c>
      <c r="D22" s="2">
        <f>IF(DAY(MaySun1)=1,IF(AND(YEAR(MaySun1+3)=CalendarYear,MONTH(MaySun1+3)=5),MaySun1+3,""),IF(AND(YEAR(MaySun1+10)=CalendarYear,MONTH(MaySun1+10)=5),MaySun1+10,""))</f>
        <v>45055</v>
      </c>
      <c r="E22" s="2">
        <f>IF(DAY(MaySun1)=1,IF(AND(YEAR(MaySun1+4)=CalendarYear,MONTH(MaySun1+4)=5),MaySun1+4,""),IF(AND(YEAR(MaySun1+11)=CalendarYear,MONTH(MaySun1+11)=5),MaySun1+11,""))</f>
        <v>45056</v>
      </c>
      <c r="F22" s="2">
        <f>IF(DAY(MaySun1)=1,IF(AND(YEAR(MaySun1+5)=CalendarYear,MONTH(MaySun1+5)=5),MaySun1+5,""),IF(AND(YEAR(MaySun1+12)=CalendarYear,MONTH(MaySun1+12)=5),MaySun1+12,""))</f>
        <v>45057</v>
      </c>
      <c r="G22" s="2">
        <f>IF(DAY(MaySun1)=1,IF(AND(YEAR(MaySun1+6)=CalendarYear,MONTH(MaySun1+6)=5),MaySun1+6,""),IF(AND(YEAR(MaySun1+13)=CalendarYear,MONTH(MaySun1+13)=5),MaySun1+13,""))</f>
        <v>45058</v>
      </c>
      <c r="H22" s="25">
        <f>IF(DAY(MaySun1)=1,IF(AND(YEAR(MaySun1+7)=CalendarYear,MONTH(MaySun1+7)=5),MaySun1+7,""),IF(AND(YEAR(MaySun1+14)=CalendarYear,MONTH(MaySun1+14)=5),MaySun1+14,""))</f>
        <v>45059</v>
      </c>
      <c r="I22" s="17">
        <f>IF(DAY(JunSun1)=1,IF(AND(YEAR(JunSun1+1)=CalendarYear,MONTH(JunSun1+1)=6),JunSun1+1,""),IF(AND(YEAR(JunSun1+8)=CalendarYear,MONTH(JunSun1+8)=6),JunSun1+8,""))</f>
        <v>45081</v>
      </c>
      <c r="J22" s="2">
        <f>IF(DAY(JunSun1)=1,IF(AND(YEAR(JunSun1+2)=CalendarYear,MONTH(JunSun1+2)=6),JunSun1+2,""),IF(AND(YEAR(JunSun1+9)=CalendarYear,MONTH(JunSun1+9)=6),JunSun1+9,""))</f>
        <v>45082</v>
      </c>
      <c r="K22" s="2">
        <f>IF(DAY(JunSun1)=1,IF(AND(YEAR(JunSun1+3)=CalendarYear,MONTH(JunSun1+3)=6),JunSun1+3,""),IF(AND(YEAR(JunSun1+10)=CalendarYear,MONTH(JunSun1+10)=6),JunSun1+10,""))</f>
        <v>45083</v>
      </c>
      <c r="L22" s="2">
        <f>IF(DAY(JunSun1)=1,IF(AND(YEAR(JunSun1+4)=CalendarYear,MONTH(JunSun1+4)=6),JunSun1+4,""),IF(AND(YEAR(JunSun1+11)=CalendarYear,MONTH(JunSun1+11)=6),JunSun1+11,""))</f>
        <v>45084</v>
      </c>
      <c r="M22" s="2">
        <f>IF(DAY(JunSun1)=1,IF(AND(YEAR(JunSun1+5)=CalendarYear,MONTH(JunSun1+5)=6),JunSun1+5,""),IF(AND(YEAR(JunSun1+12)=CalendarYear,MONTH(JunSun1+12)=6),JunSun1+12,""))</f>
        <v>45085</v>
      </c>
      <c r="N22" s="2">
        <f>IF(DAY(JunSun1)=1,IF(AND(YEAR(JunSun1+6)=CalendarYear,MONTH(JunSun1+6)=6),JunSun1+6,""),IF(AND(YEAR(JunSun1+13)=CalendarYear,MONTH(JunSun1+13)=6),JunSun1+13,""))</f>
        <v>45086</v>
      </c>
      <c r="O22" s="25">
        <f>IF(DAY(JunSun1)=1,IF(AND(YEAR(JunSun1+7)=CalendarYear,MONTH(JunSun1+7)=6),JunSun1+7,""),IF(AND(YEAR(JunSun1+14)=CalendarYear,MONTH(JunSun1+14)=6),JunSun1+14,""))</f>
        <v>45087</v>
      </c>
      <c r="P22" s="60"/>
      <c r="R22" s="56" t="s">
        <v>58</v>
      </c>
    </row>
    <row r="23" spans="1:37" ht="15" customHeight="1" x14ac:dyDescent="0.2">
      <c r="B23" s="52">
        <f>IF(DAY(MaySun1)=1,IF(AND(YEAR(MaySun1+8)=CalendarYear,MONTH(MaySun1+8)=5),MaySun1+8,""),IF(AND(YEAR(MaySun1+15)=CalendarYear,MONTH(MaySun1+15)=5),MaySun1+15,""))</f>
        <v>45060</v>
      </c>
      <c r="C23" s="2">
        <f>IF(DAY(MaySun1)=1,IF(AND(YEAR(MaySun1+9)=CalendarYear,MONTH(MaySun1+9)=5),MaySun1+9,""),IF(AND(YEAR(MaySun1+16)=CalendarYear,MONTH(MaySun1+16)=5),MaySun1+16,""))</f>
        <v>45061</v>
      </c>
      <c r="D23" s="2">
        <f>IF(DAY(MaySun1)=1,IF(AND(YEAR(MaySun1+10)=CalendarYear,MONTH(MaySun1+10)=5),MaySun1+10,""),IF(AND(YEAR(MaySun1+17)=CalendarYear,MONTH(MaySun1+17)=5),MaySun1+17,""))</f>
        <v>45062</v>
      </c>
      <c r="E23" s="2">
        <f>IF(DAY(MaySun1)=1,IF(AND(YEAR(MaySun1+11)=CalendarYear,MONTH(MaySun1+11)=5),MaySun1+11,""),IF(AND(YEAR(MaySun1+18)=CalendarYear,MONTH(MaySun1+18)=5),MaySun1+18,""))</f>
        <v>45063</v>
      </c>
      <c r="F23" s="17">
        <f>IF(DAY(MaySun1)=1,IF(AND(YEAR(MaySun1+12)=CalendarYear,MONTH(MaySun1+12)=5),MaySun1+12,""),IF(AND(YEAR(MaySun1+19)=CalendarYear,MONTH(MaySun1+19)=5),MaySun1+19,""))</f>
        <v>45064</v>
      </c>
      <c r="G23" s="2">
        <f>IF(DAY(MaySun1)=1,IF(AND(YEAR(MaySun1+13)=CalendarYear,MONTH(MaySun1+13)=5),MaySun1+13,""),IF(AND(YEAR(MaySun1+20)=CalendarYear,MONTH(MaySun1+20)=5),MaySun1+20,""))</f>
        <v>45065</v>
      </c>
      <c r="H23" s="25">
        <f>IF(DAY(MaySun1)=1,IF(AND(YEAR(MaySun1+14)=CalendarYear,MONTH(MaySun1+14)=5),MaySun1+14,""),IF(AND(YEAR(MaySun1+21)=CalendarYear,MONTH(MaySun1+21)=5),MaySun1+21,""))</f>
        <v>45066</v>
      </c>
      <c r="I23" s="17">
        <f>IF(DAY(JunSun1)=1,IF(AND(YEAR(JunSun1+8)=CalendarYear,MONTH(JunSun1+8)=6),JunSun1+8,""),IF(AND(YEAR(JunSun1+15)=CalendarYear,MONTH(JunSun1+15)=6),JunSun1+15,""))</f>
        <v>45088</v>
      </c>
      <c r="J23" s="2">
        <f>IF(DAY(JunSun1)=1,IF(AND(YEAR(JunSun1+9)=CalendarYear,MONTH(JunSun1+9)=6),JunSun1+9,""),IF(AND(YEAR(JunSun1+16)=CalendarYear,MONTH(JunSun1+16)=6),JunSun1+16,""))</f>
        <v>45089</v>
      </c>
      <c r="K23" s="2">
        <f>IF(DAY(JunSun1)=1,IF(AND(YEAR(JunSun1+10)=CalendarYear,MONTH(JunSun1+10)=6),JunSun1+10,""),IF(AND(YEAR(JunSun1+17)=CalendarYear,MONTH(JunSun1+17)=6),JunSun1+17,""))</f>
        <v>45090</v>
      </c>
      <c r="L23" s="2">
        <f>IF(DAY(JunSun1)=1,IF(AND(YEAR(JunSun1+11)=CalendarYear,MONTH(JunSun1+11)=6),JunSun1+11,""),IF(AND(YEAR(JunSun1+18)=CalendarYear,MONTH(JunSun1+18)=6),JunSun1+18,""))</f>
        <v>45091</v>
      </c>
      <c r="M23" s="2">
        <f>IF(DAY(JunSun1)=1,IF(AND(YEAR(JunSun1+12)=CalendarYear,MONTH(JunSun1+12)=6),JunSun1+12,""),IF(AND(YEAR(JunSun1+19)=CalendarYear,MONTH(JunSun1+19)=6),JunSun1+19,""))</f>
        <v>45092</v>
      </c>
      <c r="N23" s="71">
        <f>IF(DAY(JunSun1)=1,IF(AND(YEAR(JunSun1+13)=CalendarYear,MONTH(JunSun1+13)=6),JunSun1+13,""),IF(AND(YEAR(JunSun1+20)=CalendarYear,MONTH(JunSun1+20)=6),JunSun1+20,""))</f>
        <v>45093</v>
      </c>
      <c r="O23" s="37">
        <f>IF(DAY(JunSun1)=1,IF(AND(YEAR(JunSun1+14)=CalendarYear,MONTH(JunSun1+14)=6),JunSun1+14,""),IF(AND(YEAR(JunSun1+21)=CalendarYear,MONTH(JunSun1+21)=6),JunSun1+21,""))</f>
        <v>45094</v>
      </c>
      <c r="P23" s="60"/>
      <c r="R23" s="57"/>
    </row>
    <row r="24" spans="1:37" ht="15" customHeight="1" x14ac:dyDescent="0.2">
      <c r="B24" s="52">
        <f>IF(DAY(MaySun1)=1,IF(AND(YEAR(MaySun1+15)=CalendarYear,MONTH(MaySun1+15)=5),MaySun1+15,""),IF(AND(YEAR(MaySun1+22)=CalendarYear,MONTH(MaySun1+22)=5),MaySun1+22,""))</f>
        <v>45067</v>
      </c>
      <c r="C24" s="2">
        <f>IF(DAY(MaySun1)=1,IF(AND(YEAR(MaySun1+16)=CalendarYear,MONTH(MaySun1+16)=5),MaySun1+16,""),IF(AND(YEAR(MaySun1+23)=CalendarYear,MONTH(MaySun1+23)=5),MaySun1+23,""))</f>
        <v>45068</v>
      </c>
      <c r="D24" s="2">
        <f>IF(DAY(MaySun1)=1,IF(AND(YEAR(MaySun1+17)=CalendarYear,MONTH(MaySun1+17)=5),MaySun1+17,""),IF(AND(YEAR(MaySun1+24)=CalendarYear,MONTH(MaySun1+24)=5),MaySun1+24,""))</f>
        <v>45069</v>
      </c>
      <c r="E24" s="2">
        <f>IF(DAY(MaySun1)=1,IF(AND(YEAR(MaySun1+18)=CalendarYear,MONTH(MaySun1+18)=5),MaySun1+18,""),IF(AND(YEAR(MaySun1+25)=CalendarYear,MONTH(MaySun1+25)=5),MaySun1+25,""))</f>
        <v>45070</v>
      </c>
      <c r="F24" s="2">
        <f>IF(DAY(MaySun1)=1,IF(AND(YEAR(MaySun1+19)=CalendarYear,MONTH(MaySun1+19)=5),MaySun1+19,""),IF(AND(YEAR(MaySun1+26)=CalendarYear,MONTH(MaySun1+26)=5),MaySun1+26,""))</f>
        <v>45071</v>
      </c>
      <c r="G24" s="2">
        <f>IF(DAY(MaySun1)=1,IF(AND(YEAR(MaySun1+20)=CalendarYear,MONTH(MaySun1+20)=5),MaySun1+20,""),IF(AND(YEAR(MaySun1+27)=CalendarYear,MONTH(MaySun1+27)=5),MaySun1+27,""))</f>
        <v>45072</v>
      </c>
      <c r="H24" s="25">
        <f>IF(DAY(MaySun1)=1,IF(AND(YEAR(MaySun1+21)=CalendarYear,MONTH(MaySun1+21)=5),MaySun1+21,""),IF(AND(YEAR(MaySun1+28)=CalendarYear,MONTH(MaySun1+28)=5),MaySun1+28,""))</f>
        <v>45073</v>
      </c>
      <c r="I24" s="17">
        <f>IF(DAY(JunSun1)=1,IF(AND(YEAR(JunSun1+15)=CalendarYear,MONTH(JunSun1+15)=6),JunSun1+15,""),IF(AND(YEAR(JunSun1+22)=CalendarYear,MONTH(JunSun1+22)=6),JunSun1+22,""))</f>
        <v>45095</v>
      </c>
      <c r="J24" s="2">
        <f>IF(DAY(JunSun1)=1,IF(AND(YEAR(JunSun1+16)=CalendarYear,MONTH(JunSun1+16)=6),JunSun1+16,""),IF(AND(YEAR(JunSun1+23)=CalendarYear,MONTH(JunSun1+23)=6),JunSun1+23,""))</f>
        <v>45096</v>
      </c>
      <c r="K24" s="2">
        <f>IF(DAY(JunSun1)=1,IF(AND(YEAR(JunSun1+17)=CalendarYear,MONTH(JunSun1+17)=6),JunSun1+17,""),IF(AND(YEAR(JunSun1+24)=CalendarYear,MONTH(JunSun1+24)=6),JunSun1+24,""))</f>
        <v>45097</v>
      </c>
      <c r="L24" s="2">
        <f>IF(DAY(JunSun1)=1,IF(AND(YEAR(JunSun1+18)=CalendarYear,MONTH(JunSun1+18)=6),JunSun1+18,""),IF(AND(YEAR(JunSun1+25)=CalendarYear,MONTH(JunSun1+25)=6),JunSun1+25,""))</f>
        <v>45098</v>
      </c>
      <c r="M24" s="2">
        <f>IF(DAY(JunSun1)=1,IF(AND(YEAR(JunSun1+19)=CalendarYear,MONTH(JunSun1+19)=6),JunSun1+19,""),IF(AND(YEAR(JunSun1+26)=CalendarYear,MONTH(JunSun1+26)=6),JunSun1+26,""))</f>
        <v>45099</v>
      </c>
      <c r="N24" s="2">
        <f>IF(DAY(JunSun1)=1,IF(AND(YEAR(JunSun1+20)=CalendarYear,MONTH(JunSun1+20)=6),JunSun1+20,""),IF(AND(YEAR(JunSun1+27)=CalendarYear,MONTH(JunSun1+27)=6),JunSun1+27,""))</f>
        <v>45100</v>
      </c>
      <c r="O24" s="25">
        <f>IF(DAY(JunSun1)=1,IF(AND(YEAR(JunSun1+21)=CalendarYear,MONTH(JunSun1+21)=6),JunSun1+21,""),IF(AND(YEAR(JunSun1+28)=CalendarYear,MONTH(JunSun1+28)=6),JunSun1+28,""))</f>
        <v>45101</v>
      </c>
      <c r="P24" s="60"/>
    </row>
    <row r="25" spans="1:37" ht="15" customHeight="1" x14ac:dyDescent="0.2">
      <c r="B25" s="52">
        <f>IF(DAY(MaySun1)=1,IF(AND(YEAR(MaySun1+22)=CalendarYear,MONTH(MaySun1+22)=5),MaySun1+22,""),IF(AND(YEAR(MaySun1+29)=CalendarYear,MONTH(MaySun1+29)=5),MaySun1+29,""))</f>
        <v>45074</v>
      </c>
      <c r="C25" s="17">
        <f>IF(DAY(MaySun1)=1,IF(AND(YEAR(MaySun1+23)=CalendarYear,MONTH(MaySun1+23)=5),MaySun1+23,""),IF(AND(YEAR(MaySun1+30)=CalendarYear,MONTH(MaySun1+30)=5),MaySun1+30,""))</f>
        <v>45075</v>
      </c>
      <c r="D25" s="2">
        <f>IF(DAY(MaySun1)=1,IF(AND(YEAR(MaySun1+24)=CalendarYear,MONTH(MaySun1+24)=5),MaySun1+24,""),IF(AND(YEAR(MaySun1+31)=CalendarYear,MONTH(MaySun1+31)=5),MaySun1+31,""))</f>
        <v>45076</v>
      </c>
      <c r="E25" s="2">
        <f>IF(DAY(MaySun1)=1,IF(AND(YEAR(MaySun1+25)=CalendarYear,MONTH(MaySun1+25)=5),MaySun1+25,""),IF(AND(YEAR(MaySun1+32)=CalendarYear,MONTH(MaySun1+32)=5),MaySun1+32,""))</f>
        <v>45077</v>
      </c>
      <c r="F25" s="2" t="str">
        <f>IF(DAY(MaySun1)=1,IF(AND(YEAR(MaySun1+26)=CalendarYear,MONTH(MaySun1+26)=5),MaySun1+26,""),IF(AND(YEAR(MaySun1+33)=CalendarYear,MONTH(MaySun1+33)=5),MaySun1+33,""))</f>
        <v/>
      </c>
      <c r="G25" s="2" t="str">
        <f>IF(DAY(MaySun1)=1,IF(AND(YEAR(MaySun1+27)=CalendarYear,MONTH(MaySun1+27)=5),MaySun1+27,""),IF(AND(YEAR(MaySun1+34)=CalendarYear,MONTH(MaySun1+34)=5),MaySun1+34,""))</f>
        <v/>
      </c>
      <c r="H25" s="25" t="str">
        <f>IF(DAY(MaySun1)=1,IF(AND(YEAR(MaySun1+28)=CalendarYear,MONTH(MaySun1+28)=5),MaySun1+28,""),IF(AND(YEAR(MaySun1+35)=CalendarYear,MONTH(MaySun1+35)=5),MaySun1+35,""))</f>
        <v/>
      </c>
      <c r="I25" s="17">
        <f>IF(DAY(JunSun1)=1,IF(AND(YEAR(JunSun1+22)=CalendarYear,MONTH(JunSun1+22)=6),JunSun1+22,""),IF(AND(YEAR(JunSun1+29)=CalendarYear,MONTH(JunSun1+29)=6),JunSun1+29,""))</f>
        <v>45102</v>
      </c>
      <c r="J25" s="2">
        <f>IF(DAY(JunSun1)=1,IF(AND(YEAR(JunSun1+23)=CalendarYear,MONTH(JunSun1+23)=6),JunSun1+23,""),IF(AND(YEAR(JunSun1+30)=CalendarYear,MONTH(JunSun1+30)=6),JunSun1+30,""))</f>
        <v>45103</v>
      </c>
      <c r="K25" s="2">
        <f>IF(DAY(JunSun1)=1,IF(AND(YEAR(JunSun1+24)=CalendarYear,MONTH(JunSun1+24)=6),JunSun1+24,""),IF(AND(YEAR(JunSun1+31)=CalendarYear,MONTH(JunSun1+31)=6),JunSun1+31,""))</f>
        <v>45104</v>
      </c>
      <c r="L25" s="2">
        <f>IF(DAY(JunSun1)=1,IF(AND(YEAR(JunSun1+25)=CalendarYear,MONTH(JunSun1+25)=6),JunSun1+25,""),IF(AND(YEAR(JunSun1+32)=CalendarYear,MONTH(JunSun1+32)=6),JunSun1+32,""))</f>
        <v>45105</v>
      </c>
      <c r="M25" s="2">
        <f>IF(DAY(JunSun1)=1,IF(AND(YEAR(JunSun1+26)=CalendarYear,MONTH(JunSun1+26)=6),JunSun1+26,""),IF(AND(YEAR(JunSun1+33)=CalendarYear,MONTH(JunSun1+33)=6),JunSun1+33,""))</f>
        <v>45106</v>
      </c>
      <c r="N25" s="2">
        <f>IF(DAY(JunSun1)=1,IF(AND(YEAR(JunSun1+27)=CalendarYear,MONTH(JunSun1+27)=6),JunSun1+27,""),IF(AND(YEAR(JunSun1+34)=CalendarYear,MONTH(JunSun1+34)=6),JunSun1+34,""))</f>
        <v>45107</v>
      </c>
      <c r="O25" s="25" t="str">
        <f>IF(DAY(JunSun1)=1,IF(AND(YEAR(JunSun1+28)=CalendarYear,MONTH(JunSun1+28)=6),JunSun1+28,""),IF(AND(YEAR(JunSun1+35)=CalendarYear,MONTH(JunSun1+35)=6),JunSun1+35,""))</f>
        <v/>
      </c>
      <c r="P25" s="60"/>
      <c r="S25" s="9"/>
    </row>
    <row r="26" spans="1:37" ht="15" customHeight="1" x14ac:dyDescent="0.2">
      <c r="A26" s="15" t="s">
        <v>6</v>
      </c>
      <c r="B26" s="53" t="str">
        <f>IF(DAY(MaySun1)=1,IF(AND(YEAR(MaySun1+29)=CalendarYear,MONTH(MaySun1+29)=5),MaySun1+29,""),IF(AND(YEAR(MaySun1+36)=CalendarYear,MONTH(MaySun1+36)=5),MaySun1+36,""))</f>
        <v/>
      </c>
      <c r="C26" s="27" t="str">
        <f>IF(DAY(MaySun1)=1,IF(AND(YEAR(MaySun1+30)=CalendarYear,MONTH(MaySun1+30)=5),MaySun1+30,""),IF(AND(YEAR(MaySun1+37)=CalendarYear,MONTH(MaySun1+37)=5),MaySun1+37,""))</f>
        <v/>
      </c>
      <c r="D26" s="27" t="str">
        <f>IF(DAY(MaySun1)=1,IF(AND(YEAR(MaySun1+31)=CalendarYear,MONTH(MaySun1+31)=5),MaySun1+31,""),IF(AND(YEAR(MaySun1+38)=CalendarYear,MONTH(MaySun1+38)=5),MaySun1+38,""))</f>
        <v/>
      </c>
      <c r="E26" s="27" t="str">
        <f>IF(DAY(MaySun1)=1,IF(AND(YEAR(MaySun1+32)=CalendarYear,MONTH(MaySun1+32)=5),MaySun1+32,""),IF(AND(YEAR(MaySun1+39)=CalendarYear,MONTH(MaySun1+39)=5),MaySun1+39,""))</f>
        <v/>
      </c>
      <c r="F26" s="27" t="str">
        <f>IF(DAY(MaySun1)=1,IF(AND(YEAR(MaySun1+33)=CalendarYear,MONTH(MaySun1+33)=5),MaySun1+33,""),IF(AND(YEAR(MaySun1+40)=CalendarYear,MONTH(MaySun1+40)=5),MaySun1+40,""))</f>
        <v/>
      </c>
      <c r="G26" s="27" t="str">
        <f>IF(DAY(MaySun1)=1,IF(AND(YEAR(MaySun1+34)=CalendarYear,MONTH(MaySun1+34)=5),MaySun1+34,""),IF(AND(YEAR(MaySun1+41)=CalendarYear,MONTH(MaySun1+41)=5),MaySun1+41,""))</f>
        <v/>
      </c>
      <c r="H26" s="28" t="str">
        <f>IF(DAY(MaySun1)=1,IF(AND(YEAR(MaySun1+35)=CalendarYear,MONTH(MaySun1+35)=5),MaySun1+35,""),IF(AND(YEAR(MaySun1+42)=CalendarYear,MONTH(MaySun1+42)=5),MaySun1+42,""))</f>
        <v/>
      </c>
      <c r="I26" s="27" t="str">
        <f>IF(DAY(JunSun1)=1,IF(AND(YEAR(JunSun1+29)=CalendarYear,MONTH(JunSun1+29)=6),JunSun1+29,""),IF(AND(YEAR(JunSun1+36)=CalendarYear,MONTH(JunSun1+36)=6),JunSun1+36,""))</f>
        <v/>
      </c>
      <c r="J26" s="27" t="str">
        <f>IF(DAY(JunSun1)=1,IF(AND(YEAR(JunSun1+30)=CalendarYear,MONTH(JunSun1+30)=6),JunSun1+30,""),IF(AND(YEAR(JunSun1+37)=CalendarYear,MONTH(JunSun1+37)=6),JunSun1+37,""))</f>
        <v/>
      </c>
      <c r="K26" s="27" t="str">
        <f>IF(DAY(JunSun1)=1,IF(AND(YEAR(JunSun1+31)=CalendarYear,MONTH(JunSun1+31)=6),JunSun1+31,""),IF(AND(YEAR(JunSun1+38)=CalendarYear,MONTH(JunSun1+38)=6),JunSun1+38,""))</f>
        <v/>
      </c>
      <c r="L26" s="27" t="str">
        <f>IF(DAY(JunSun1)=1,IF(AND(YEAR(JunSun1+32)=CalendarYear,MONTH(JunSun1+32)=6),JunSun1+32,""),IF(AND(YEAR(JunSun1+39)=CalendarYear,MONTH(JunSun1+39)=6),JunSun1+39,""))</f>
        <v/>
      </c>
      <c r="M26" s="27" t="str">
        <f>IF(DAY(JunSun1)=1,IF(AND(YEAR(JunSun1+33)=CalendarYear,MONTH(JunSun1+33)=6),JunSun1+33,""),IF(AND(YEAR(JunSun1+40)=CalendarYear,MONTH(JunSun1+40)=6),JunSun1+40,""))</f>
        <v/>
      </c>
      <c r="N26" s="27" t="str">
        <f>IF(DAY(JunSun1)=1,IF(AND(YEAR(JunSun1+34)=CalendarYear,MONTH(JunSun1+34)=6),JunSun1+34,""),IF(AND(YEAR(JunSun1+41)=CalendarYear,MONTH(JunSun1+41)=6),JunSun1+41,""))</f>
        <v/>
      </c>
      <c r="O26" s="28" t="str">
        <f>IF(DAY(JunSun1)=1,IF(AND(YEAR(JunSun1+35)=CalendarYear,MONTH(JunSun1+35)=6),JunSun1+35,""),IF(AND(YEAR(JunSun1+42)=CalendarYear,MONTH(JunSun1+42)=6),JunSun1+42,""))</f>
        <v/>
      </c>
      <c r="P26" s="60"/>
    </row>
    <row r="27" spans="1:37" ht="15" customHeight="1" x14ac:dyDescent="0.2">
      <c r="A27" s="15" t="s">
        <v>14</v>
      </c>
      <c r="B27" s="100" t="s">
        <v>25</v>
      </c>
      <c r="C27" s="90"/>
      <c r="D27" s="90"/>
      <c r="E27" s="90"/>
      <c r="F27" s="90"/>
      <c r="G27" s="90"/>
      <c r="H27" s="91"/>
      <c r="I27" s="100" t="s">
        <v>26</v>
      </c>
      <c r="J27" s="90"/>
      <c r="K27" s="90"/>
      <c r="L27" s="90"/>
      <c r="M27" s="90"/>
      <c r="N27" s="90"/>
      <c r="O27" s="91"/>
      <c r="P27" s="60"/>
    </row>
    <row r="28" spans="1:37" ht="15" customHeight="1" x14ac:dyDescent="0.2">
      <c r="A28" s="15"/>
      <c r="B28" s="51" t="s">
        <v>0</v>
      </c>
      <c r="C28" s="13" t="s">
        <v>44</v>
      </c>
      <c r="D28" s="13" t="s">
        <v>45</v>
      </c>
      <c r="E28" s="13" t="s">
        <v>46</v>
      </c>
      <c r="F28" s="13" t="s">
        <v>47</v>
      </c>
      <c r="G28" s="13" t="s">
        <v>48</v>
      </c>
      <c r="H28" s="24" t="s">
        <v>49</v>
      </c>
      <c r="I28" s="18" t="s">
        <v>0</v>
      </c>
      <c r="J28" s="13" t="s">
        <v>44</v>
      </c>
      <c r="K28" s="13" t="s">
        <v>45</v>
      </c>
      <c r="L28" s="13" t="s">
        <v>46</v>
      </c>
      <c r="M28" s="13" t="s">
        <v>47</v>
      </c>
      <c r="N28" s="13" t="s">
        <v>48</v>
      </c>
      <c r="O28" s="24" t="s">
        <v>49</v>
      </c>
      <c r="P28" s="60"/>
    </row>
    <row r="29" spans="1:37" ht="15" customHeight="1" x14ac:dyDescent="0.2">
      <c r="A29" s="15"/>
      <c r="B29" s="52" t="str">
        <f>IF(DAY(JulSun1)=1,"",IF(AND(YEAR(JulSun1+1)=CalendarYear,MONTH(JulSun1+1)=7),JulSun1+1,""))</f>
        <v/>
      </c>
      <c r="C29" s="2" t="str">
        <f>IF(DAY(JulSun1)=1,"",IF(AND(YEAR(JulSun1+2)=CalendarYear,MONTH(JulSun1+2)=7),JulSun1+2,""))</f>
        <v/>
      </c>
      <c r="D29" s="2" t="str">
        <f>IF(DAY(JulSun1)=1,"",IF(AND(YEAR(JulSun1+3)=CalendarYear,MONTH(JulSun1+3)=7),JulSun1+3,""))</f>
        <v/>
      </c>
      <c r="E29" s="2" t="str">
        <f>IF(DAY(JulSun1)=1,"",IF(AND(YEAR(JulSun1+4)=CalendarYear,MONTH(JulSun1+4)=7),JulSun1+4,""))</f>
        <v/>
      </c>
      <c r="F29" s="2" t="str">
        <f>IF(DAY(JulSun1)=1,"",IF(AND(YEAR(JulSun1+5)=CalendarYear,MONTH(JulSun1+5)=7),JulSun1+5,""))</f>
        <v/>
      </c>
      <c r="G29" s="2" t="str">
        <f>IF(DAY(JulSun1)=1,"",IF(AND(YEAR(JulSun1+6)=CalendarYear,MONTH(JulSun1+6)=7),JulSun1+6,""))</f>
        <v/>
      </c>
      <c r="H29" s="25">
        <f>IF(DAY(JulSun1)=1,IF(AND(YEAR(JulSun1)=CalendarYear,MONTH(JulSun1)=7),JulSun1,""),IF(AND(YEAR(JulSun1+7)=CalendarYear,MONTH(JulSun1+7)=7),JulSun1+7,""))</f>
        <v>45108</v>
      </c>
      <c r="I29" s="17" t="str">
        <f>IF(DAY(AugSun1)=1,"",IF(AND(YEAR(AugSun1+1)=CalendarYear,MONTH(AugSun1+1)=8),AugSun1+1,""))</f>
        <v/>
      </c>
      <c r="J29" s="17" t="str">
        <f>IF(DAY(AugSun1)=1,"",IF(AND(YEAR(AugSun1+2)=CalendarYear,MONTH(AugSun1+2)=8),AugSun1+2,""))</f>
        <v/>
      </c>
      <c r="K29" s="2">
        <f>IF(DAY(AugSun1)=1,"",IF(AND(YEAR(AugSun1+3)=CalendarYear,MONTH(AugSun1+3)=8),AugSun1+3,""))</f>
        <v>45139</v>
      </c>
      <c r="L29" s="2">
        <f>IF(DAY(AugSun1)=1,"",IF(AND(YEAR(AugSun1+4)=CalendarYear,MONTH(AugSun1+4)=8),AugSun1+4,""))</f>
        <v>45140</v>
      </c>
      <c r="M29" s="2">
        <f>IF(DAY(AugSun1)=1,"",IF(AND(YEAR(AugSun1+5)=CalendarYear,MONTH(AugSun1+5)=8),AugSun1+5,""))</f>
        <v>45141</v>
      </c>
      <c r="N29" s="2">
        <f>IF(DAY(AugSun1)=1,"",IF(AND(YEAR(AugSun1+6)=CalendarYear,MONTH(AugSun1+6)=8),AugSun1+6,""))</f>
        <v>45142</v>
      </c>
      <c r="O29" s="25">
        <f>IF(DAY(AugSun1)=1,IF(AND(YEAR(AugSun1)=CalendarYear,MONTH(AugSun1)=8),AugSun1,""),IF(AND(YEAR(AugSun1+7)=CalendarYear,MONTH(AugSun1+7)=8),AugSun1+7,""))</f>
        <v>45143</v>
      </c>
      <c r="P29" s="60"/>
    </row>
    <row r="30" spans="1:37" ht="15" customHeight="1" x14ac:dyDescent="0.2">
      <c r="B30" s="52">
        <f>IF(DAY(JulSun1)=1,IF(AND(YEAR(JulSun1+1)=CalendarYear,MONTH(JulSun1+1)=7),JulSun1+1,""),IF(AND(YEAR(JulSun1+8)=CalendarYear,MONTH(JulSun1+8)=7),JulSun1+8,""))</f>
        <v>45109</v>
      </c>
      <c r="C30" s="2">
        <f>IF(DAY(JulSun1)=1,IF(AND(YEAR(JulSun1+2)=CalendarYear,MONTH(JulSun1+2)=7),JulSun1+2,""),IF(AND(YEAR(JulSun1+9)=CalendarYear,MONTH(JulSun1+9)=7),JulSun1+9,""))</f>
        <v>45110</v>
      </c>
      <c r="D30" s="2">
        <f>IF(DAY(JulSun1)=1,IF(AND(YEAR(JulSun1+3)=CalendarYear,MONTH(JulSun1+3)=7),JulSun1+3,""),IF(AND(YEAR(JulSun1+10)=CalendarYear,MONTH(JulSun1+10)=7),JulSun1+10,""))</f>
        <v>45111</v>
      </c>
      <c r="E30" s="2">
        <f>IF(DAY(JulSun1)=1,IF(AND(YEAR(JulSun1+4)=CalendarYear,MONTH(JulSun1+4)=7),JulSun1+4,""),IF(AND(YEAR(JulSun1+11)=CalendarYear,MONTH(JulSun1+11)=7),JulSun1+11,""))</f>
        <v>45112</v>
      </c>
      <c r="F30" s="2">
        <f>IF(DAY(JulSun1)=1,IF(AND(YEAR(JulSun1+5)=CalendarYear,MONTH(JulSun1+5)=7),JulSun1+5,""),IF(AND(YEAR(JulSun1+12)=CalendarYear,MONTH(JulSun1+12)=7),JulSun1+12,""))</f>
        <v>45113</v>
      </c>
      <c r="G30" s="2">
        <f>IF(DAY(JulSun1)=1,IF(AND(YEAR(JulSun1+6)=CalendarYear,MONTH(JulSun1+6)=7),JulSun1+6,""),IF(AND(YEAR(JulSun1+13)=CalendarYear,MONTH(JulSun1+13)=7),JulSun1+13,""))</f>
        <v>45114</v>
      </c>
      <c r="H30" s="25">
        <f>IF(DAY(JulSun1)=1,IF(AND(YEAR(JulSun1+7)=CalendarYear,MONTH(JulSun1+7)=7),JulSun1+7,""),IF(AND(YEAR(JulSun1+14)=CalendarYear,MONTH(JulSun1+14)=7),JulSun1+14,""))</f>
        <v>45115</v>
      </c>
      <c r="I30" s="17">
        <f>IF(DAY(AugSun1)=1,IF(AND(YEAR(AugSun1+1)=CalendarYear,MONTH(AugSun1+1)=8),AugSun1+1,""),IF(AND(YEAR(AugSun1+8)=CalendarYear,MONTH(AugSun1+8)=8),AugSun1+8,""))</f>
        <v>45144</v>
      </c>
      <c r="J30" s="17">
        <f>IF(DAY(AugSun1)=1,IF(AND(YEAR(AugSun1+2)=CalendarYear,MONTH(AugSun1+2)=8),AugSun1+2,""),IF(AND(YEAR(AugSun1+9)=CalendarYear,MONTH(AugSun1+9)=8),AugSun1+9,""))</f>
        <v>45145</v>
      </c>
      <c r="K30" s="2">
        <f>IF(DAY(AugSun1)=1,IF(AND(YEAR(AugSun1+3)=CalendarYear,MONTH(AugSun1+3)=8),AugSun1+3,""),IF(AND(YEAR(AugSun1+10)=CalendarYear,MONTH(AugSun1+10)=8),AugSun1+10,""))</f>
        <v>45146</v>
      </c>
      <c r="L30" s="2">
        <f>IF(DAY(AugSun1)=1,IF(AND(YEAR(AugSun1+4)=CalendarYear,MONTH(AugSun1+4)=8),AugSun1+4,""),IF(AND(YEAR(AugSun1+11)=CalendarYear,MONTH(AugSun1+11)=8),AugSun1+11,""))</f>
        <v>45147</v>
      </c>
      <c r="M30" s="2">
        <f>IF(DAY(AugSun1)=1,IF(AND(YEAR(AugSun1+5)=CalendarYear,MONTH(AugSun1+5)=8),AugSun1+5,""),IF(AND(YEAR(AugSun1+12)=CalendarYear,MONTH(AugSun1+12)=8),AugSun1+12,""))</f>
        <v>45148</v>
      </c>
      <c r="N30" s="2">
        <f>IF(DAY(AugSun1)=1,IF(AND(YEAR(AugSun1+6)=CalendarYear,MONTH(AugSun1+6)=8),AugSun1+6,""),IF(AND(YEAR(AugSun1+13)=CalendarYear,MONTH(AugSun1+13)=8),AugSun1+13,""))</f>
        <v>45149</v>
      </c>
      <c r="O30" s="25">
        <f>IF(DAY(AugSun1)=1,IF(AND(YEAR(AugSun1+7)=CalendarYear,MONTH(AugSun1+7)=8),AugSun1+7,""),IF(AND(YEAR(AugSun1+14)=CalendarYear,MONTH(AugSun1+14)=8),AugSun1+14,""))</f>
        <v>45150</v>
      </c>
      <c r="P30" s="60"/>
    </row>
    <row r="31" spans="1:37" ht="15" customHeight="1" x14ac:dyDescent="0.2">
      <c r="B31" s="52">
        <f>IF(DAY(JulSun1)=1,IF(AND(YEAR(JulSun1+8)=CalendarYear,MONTH(JulSun1+8)=7),JulSun1+8,""),IF(AND(YEAR(JulSun1+15)=CalendarYear,MONTH(JulSun1+15)=7),JulSun1+15,""))</f>
        <v>45116</v>
      </c>
      <c r="C31" s="2">
        <f>IF(DAY(JulSun1)=1,IF(AND(YEAR(JulSun1+9)=CalendarYear,MONTH(JulSun1+9)=7),JulSun1+9,""),IF(AND(YEAR(JulSun1+16)=CalendarYear,MONTH(JulSun1+16)=7),JulSun1+16,""))</f>
        <v>45117</v>
      </c>
      <c r="D31" s="2">
        <f>IF(DAY(JulSun1)=1,IF(AND(YEAR(JulSun1+10)=CalendarYear,MONTH(JulSun1+10)=7),JulSun1+10,""),IF(AND(YEAR(JulSun1+17)=CalendarYear,MONTH(JulSun1+17)=7),JulSun1+17,""))</f>
        <v>45118</v>
      </c>
      <c r="E31" s="2">
        <f>IF(DAY(JulSun1)=1,IF(AND(YEAR(JulSun1+11)=CalendarYear,MONTH(JulSun1+11)=7),JulSun1+11,""),IF(AND(YEAR(JulSun1+18)=CalendarYear,MONTH(JulSun1+18)=7),JulSun1+18,""))</f>
        <v>45119</v>
      </c>
      <c r="F31" s="2">
        <f>IF(DAY(JulSun1)=1,IF(AND(YEAR(JulSun1+12)=CalendarYear,MONTH(JulSun1+12)=7),JulSun1+12,""),IF(AND(YEAR(JulSun1+19)=CalendarYear,MONTH(JulSun1+19)=7),JulSun1+19,""))</f>
        <v>45120</v>
      </c>
      <c r="G31" s="2">
        <f>IF(DAY(JulSun1)=1,IF(AND(YEAR(JulSun1+13)=CalendarYear,MONTH(JulSun1+13)=7),JulSun1+13,""),IF(AND(YEAR(JulSun1+20)=CalendarYear,MONTH(JulSun1+20)=7),JulSun1+20,""))</f>
        <v>45121</v>
      </c>
      <c r="H31" s="25">
        <f>IF(DAY(JulSun1)=1,IF(AND(YEAR(JulSun1+14)=CalendarYear,MONTH(JulSun1+14)=7),JulSun1+14,""),IF(AND(YEAR(JulSun1+21)=CalendarYear,MONTH(JulSun1+21)=7),JulSun1+21,""))</f>
        <v>45122</v>
      </c>
      <c r="I31" s="17">
        <f>IF(DAY(AugSun1)=1,IF(AND(YEAR(AugSun1+8)=CalendarYear,MONTH(AugSun1+8)=8),AugSun1+8,""),IF(AND(YEAR(AugSun1+15)=CalendarYear,MONTH(AugSun1+15)=8),AugSun1+15,""))</f>
        <v>45151</v>
      </c>
      <c r="J31" s="2">
        <f>IF(DAY(AugSun1)=1,IF(AND(YEAR(AugSun1+9)=CalendarYear,MONTH(AugSun1+9)=8),AugSun1+9,""),IF(AND(YEAR(AugSun1+16)=CalendarYear,MONTH(AugSun1+16)=8),AugSun1+16,""))</f>
        <v>45152</v>
      </c>
      <c r="K31" s="2">
        <f>IF(DAY(AugSun1)=1,IF(AND(YEAR(AugSun1+10)=CalendarYear,MONTH(AugSun1+10)=8),AugSun1+10,""),IF(AND(YEAR(AugSun1+17)=CalendarYear,MONTH(AugSun1+17)=8),AugSun1+17,""))</f>
        <v>45153</v>
      </c>
      <c r="L31" s="2">
        <f>IF(DAY(AugSun1)=1,IF(AND(YEAR(AugSun1+11)=CalendarYear,MONTH(AugSun1+11)=8),AugSun1+11,""),IF(AND(YEAR(AugSun1+18)=CalendarYear,MONTH(AugSun1+18)=8),AugSun1+18,""))</f>
        <v>45154</v>
      </c>
      <c r="M31" s="2">
        <f>IF(DAY(AugSun1)=1,IF(AND(YEAR(AugSun1+12)=CalendarYear,MONTH(AugSun1+12)=8),AugSun1+12,""),IF(AND(YEAR(AugSun1+19)=CalendarYear,MONTH(AugSun1+19)=8),AugSun1+19,""))</f>
        <v>45155</v>
      </c>
      <c r="N31" s="2">
        <f>IF(DAY(AugSun1)=1,IF(AND(YEAR(AugSun1+13)=CalendarYear,MONTH(AugSun1+13)=8),AugSun1+13,""),IF(AND(YEAR(AugSun1+20)=CalendarYear,MONTH(AugSun1+20)=8),AugSun1+20,""))</f>
        <v>45156</v>
      </c>
      <c r="O31" s="25">
        <f>IF(DAY(AugSun1)=1,IF(AND(YEAR(AugSun1+14)=CalendarYear,MONTH(AugSun1+14)=8),AugSun1+14,""),IF(AND(YEAR(AugSun1+21)=CalendarYear,MONTH(AugSun1+21)=8),AugSun1+21,""))</f>
        <v>45157</v>
      </c>
      <c r="P31" s="60"/>
      <c r="S31" s="7"/>
    </row>
    <row r="32" spans="1:37" ht="15" customHeight="1" x14ac:dyDescent="0.2">
      <c r="B32" s="52">
        <f>IF(DAY(JulSun1)=1,IF(AND(YEAR(JulSun1+15)=CalendarYear,MONTH(JulSun1+15)=7),JulSun1+15,""),IF(AND(YEAR(JulSun1+22)=CalendarYear,MONTH(JulSun1+22)=7),JulSun1+22,""))</f>
        <v>45123</v>
      </c>
      <c r="C32" s="2">
        <f>IF(DAY(JulSun1)=1,IF(AND(YEAR(JulSun1+16)=CalendarYear,MONTH(JulSun1+16)=7),JulSun1+16,""),IF(AND(YEAR(JulSun1+23)=CalendarYear,MONTH(JulSun1+23)=7),JulSun1+23,""))</f>
        <v>45124</v>
      </c>
      <c r="D32" s="2">
        <f>IF(DAY(JulSun1)=1,IF(AND(YEAR(JulSun1+17)=CalendarYear,MONTH(JulSun1+17)=7),JulSun1+17,""),IF(AND(YEAR(JulSun1+24)=CalendarYear,MONTH(JulSun1+24)=7),JulSun1+24,""))</f>
        <v>45125</v>
      </c>
      <c r="E32" s="2">
        <f>IF(DAY(JulSun1)=1,IF(AND(YEAR(JulSun1+18)=CalendarYear,MONTH(JulSun1+18)=7),JulSun1+18,""),IF(AND(YEAR(JulSun1+25)=CalendarYear,MONTH(JulSun1+25)=7),JulSun1+25,""))</f>
        <v>45126</v>
      </c>
      <c r="F32" s="2">
        <f>IF(DAY(JulSun1)=1,IF(AND(YEAR(JulSun1+19)=CalendarYear,MONTH(JulSun1+19)=7),JulSun1+19,""),IF(AND(YEAR(JulSun1+26)=CalendarYear,MONTH(JulSun1+26)=7),JulSun1+26,""))</f>
        <v>45127</v>
      </c>
      <c r="G32" s="2">
        <f>IF(DAY(JulSun1)=1,IF(AND(YEAR(JulSun1+20)=CalendarYear,MONTH(JulSun1+20)=7),JulSun1+20,""),IF(AND(YEAR(JulSun1+27)=CalendarYear,MONTH(JulSun1+27)=7),JulSun1+27,""))</f>
        <v>45128</v>
      </c>
      <c r="H32" s="25">
        <f>IF(DAY(JulSun1)=1,IF(AND(YEAR(JulSun1+21)=CalendarYear,MONTH(JulSun1+21)=7),JulSun1+21,""),IF(AND(YEAR(JulSun1+28)=CalendarYear,MONTH(JulSun1+28)=7),JulSun1+28,""))</f>
        <v>45129</v>
      </c>
      <c r="I32" s="17">
        <f>IF(DAY(AugSun1)=1,IF(AND(YEAR(AugSun1+15)=CalendarYear,MONTH(AugSun1+15)=8),AugSun1+15,""),IF(AND(YEAR(AugSun1+22)=CalendarYear,MONTH(AugSun1+22)=8),AugSun1+22,""))</f>
        <v>45158</v>
      </c>
      <c r="J32" s="2">
        <f>IF(DAY(AugSun1)=1,IF(AND(YEAR(AugSun1+16)=CalendarYear,MONTH(AugSun1+16)=8),AugSun1+16,""),IF(AND(YEAR(AugSun1+23)=CalendarYear,MONTH(AugSun1+23)=8),AugSun1+23,""))</f>
        <v>45159</v>
      </c>
      <c r="K32" s="2">
        <f>IF(DAY(AugSun1)=1,IF(AND(YEAR(AugSun1+17)=CalendarYear,MONTH(AugSun1+17)=8),AugSun1+17,""),IF(AND(YEAR(AugSun1+24)=CalendarYear,MONTH(AugSun1+24)=8),AugSun1+24,""))</f>
        <v>45160</v>
      </c>
      <c r="L32" s="2">
        <f>IF(DAY(AugSun1)=1,IF(AND(YEAR(AugSun1+18)=CalendarYear,MONTH(AugSun1+18)=8),AugSun1+18,""),IF(AND(YEAR(AugSun1+25)=CalendarYear,MONTH(AugSun1+25)=8),AugSun1+25,""))</f>
        <v>45161</v>
      </c>
      <c r="M32" s="2">
        <f>IF(DAY(AugSun1)=1,IF(AND(YEAR(AugSun1+19)=CalendarYear,MONTH(AugSun1+19)=8),AugSun1+19,""),IF(AND(YEAR(AugSun1+26)=CalendarYear,MONTH(AugSun1+26)=8),AugSun1+26,""))</f>
        <v>45162</v>
      </c>
      <c r="N32" s="2">
        <f>IF(DAY(AugSun1)=1,IF(AND(YEAR(AugSun1+20)=CalendarYear,MONTH(AugSun1+20)=8),AugSun1+20,""),IF(AND(YEAR(AugSun1+27)=CalendarYear,MONTH(AugSun1+27)=8),AugSun1+27,""))</f>
        <v>45163</v>
      </c>
      <c r="O32" s="25">
        <f>IF(DAY(AugSun1)=1,IF(AND(YEAR(AugSun1+21)=CalendarYear,MONTH(AugSun1+21)=8),AugSun1+21,""),IF(AND(YEAR(AugSun1+28)=CalendarYear,MONTH(AugSun1+28)=8),AugSun1+28,""))</f>
        <v>45164</v>
      </c>
      <c r="P32" s="60"/>
      <c r="S32" s="8"/>
    </row>
    <row r="33" spans="1:19" ht="15" customHeight="1" x14ac:dyDescent="0.2">
      <c r="B33" s="52">
        <f>IF(DAY(JulSun1)=1,IF(AND(YEAR(JulSun1+22)=CalendarYear,MONTH(JulSun1+22)=7),JulSun1+22,""),IF(AND(YEAR(JulSun1+29)=CalendarYear,MONTH(JulSun1+29)=7),JulSun1+29,""))</f>
        <v>45130</v>
      </c>
      <c r="C33" s="2">
        <f>IF(DAY(JulSun1)=1,IF(AND(YEAR(JulSun1+23)=CalendarYear,MONTH(JulSun1+23)=7),JulSun1+23,""),IF(AND(YEAR(JulSun1+30)=CalendarYear,MONTH(JulSun1+30)=7),JulSun1+30,""))</f>
        <v>45131</v>
      </c>
      <c r="D33" s="2">
        <f>IF(DAY(JulSun1)=1,IF(AND(YEAR(JulSun1+24)=CalendarYear,MONTH(JulSun1+24)=7),JulSun1+24,""),IF(AND(YEAR(JulSun1+31)=CalendarYear,MONTH(JulSun1+31)=7),JulSun1+31,""))</f>
        <v>45132</v>
      </c>
      <c r="E33" s="2">
        <f>IF(DAY(JulSun1)=1,IF(AND(YEAR(JulSun1+25)=CalendarYear,MONTH(JulSun1+25)=7),JulSun1+25,""),IF(AND(YEAR(JulSun1+32)=CalendarYear,MONTH(JulSun1+32)=7),JulSun1+32,""))</f>
        <v>45133</v>
      </c>
      <c r="F33" s="2">
        <f>IF(DAY(JulSun1)=1,IF(AND(YEAR(JulSun1+26)=CalendarYear,MONTH(JulSun1+26)=7),JulSun1+26,""),IF(AND(YEAR(JulSun1+33)=CalendarYear,MONTH(JulSun1+33)=7),JulSun1+33,""))</f>
        <v>45134</v>
      </c>
      <c r="G33" s="2">
        <f>IF(DAY(JulSun1)=1,IF(AND(YEAR(JulSun1+27)=CalendarYear,MONTH(JulSun1+27)=7),JulSun1+27,""),IF(AND(YEAR(JulSun1+34)=CalendarYear,MONTH(JulSun1+34)=7),JulSun1+34,""))</f>
        <v>45135</v>
      </c>
      <c r="H33" s="25">
        <f>IF(DAY(JulSun1)=1,IF(AND(YEAR(JulSun1+28)=CalendarYear,MONTH(JulSun1+28)=7),JulSun1+28,""),IF(AND(YEAR(JulSun1+35)=CalendarYear,MONTH(JulSun1+35)=7),JulSun1+35,""))</f>
        <v>45136</v>
      </c>
      <c r="I33" s="17">
        <f>IF(DAY(AugSun1)=1,IF(AND(YEAR(AugSun1+22)=CalendarYear,MONTH(AugSun1+22)=8),AugSun1+22,""),IF(AND(YEAR(AugSun1+29)=CalendarYear,MONTH(AugSun1+29)=8),AugSun1+29,""))</f>
        <v>45165</v>
      </c>
      <c r="J33" s="20">
        <f>IF(DAY(AugSun1)=1,IF(AND(YEAR(AugSun1+23)=CalendarYear,MONTH(AugSun1+23)=8),AugSun1+23,""),IF(AND(YEAR(AugSun1+30)=CalendarYear,MONTH(AugSun1+30)=8),AugSun1+30,""))</f>
        <v>45166</v>
      </c>
      <c r="K33" s="20">
        <f>IF(DAY(AugSun1)=1,IF(AND(YEAR(AugSun1+24)=CalendarYear,MONTH(AugSun1+24)=8),AugSun1+24,""),IF(AND(YEAR(AugSun1+31)=CalendarYear,MONTH(AugSun1+31)=8),AugSun1+31,""))</f>
        <v>45167</v>
      </c>
      <c r="L33" s="20">
        <f>IF(DAY(AugSun1)=1,IF(AND(YEAR(AugSun1+25)=CalendarYear,MONTH(AugSun1+25)=8),AugSun1+25,""),IF(AND(YEAR(AugSun1+32)=CalendarYear,MONTH(AugSun1+32)=8),AugSun1+32,""))</f>
        <v>45168</v>
      </c>
      <c r="M33" s="20">
        <f>IF(DAY(AugSun1)=1,IF(AND(YEAR(AugSun1+26)=CalendarYear,MONTH(AugSun1+26)=8),AugSun1+26,""),IF(AND(YEAR(AugSun1+33)=CalendarYear,MONTH(AugSun1+33)=8),AugSun1+33,""))</f>
        <v>45169</v>
      </c>
      <c r="N33" s="2" t="str">
        <f>IF(DAY(AugSun1)=1,IF(AND(YEAR(AugSun1+27)=CalendarYear,MONTH(AugSun1+27)=8),AugSun1+27,""),IF(AND(YEAR(AugSun1+34)=CalendarYear,MONTH(AugSun1+34)=8),AugSun1+34,""))</f>
        <v/>
      </c>
      <c r="O33" s="25" t="str">
        <f>IF(DAY(AugSun1)=1,IF(AND(YEAR(AugSun1+28)=CalendarYear,MONTH(AugSun1+28)=8),AugSun1+28,""),IF(AND(YEAR(AugSun1+35)=CalendarYear,MONTH(AugSun1+35)=8),AugSun1+35,""))</f>
        <v/>
      </c>
      <c r="P33" s="60"/>
      <c r="S33" s="9"/>
    </row>
    <row r="34" spans="1:19" ht="15" customHeight="1" x14ac:dyDescent="0.2">
      <c r="A34" s="15" t="s">
        <v>7</v>
      </c>
      <c r="B34" s="53">
        <f>IF(DAY(JulSun1)=1,IF(AND(YEAR(JulSun1+29)=CalendarYear,MONTH(JulSun1+29)=7),JulSun1+29,""),IF(AND(YEAR(JulSun1+36)=CalendarYear,MONTH(JulSun1+36)=7),JulSun1+36,""))</f>
        <v>45137</v>
      </c>
      <c r="C34" s="27">
        <f>IF(DAY(JulSun1)=1,IF(AND(YEAR(JulSun1+30)=CalendarYear,MONTH(JulSun1+30)=7),JulSun1+30,""),IF(AND(YEAR(JulSun1+37)=CalendarYear,MONTH(JulSun1+37)=7),JulSun1+37,""))</f>
        <v>45138</v>
      </c>
      <c r="D34" s="27" t="str">
        <f>IF(DAY(JulSun1)=1,IF(AND(YEAR(JulSun1+31)=CalendarYear,MONTH(JulSun1+31)=7),JulSun1+31,""),IF(AND(YEAR(JulSun1+38)=CalendarYear,MONTH(JulSun1+38)=7),JulSun1+38,""))</f>
        <v/>
      </c>
      <c r="E34" s="27" t="str">
        <f>IF(DAY(JulSun1)=1,IF(AND(YEAR(JulSun1+32)=CalendarYear,MONTH(JulSun1+32)=7),JulSun1+32,""),IF(AND(YEAR(JulSun1+39)=CalendarYear,MONTH(JulSun1+39)=7),JulSun1+39,""))</f>
        <v/>
      </c>
      <c r="F34" s="27" t="str">
        <f>IF(DAY(JulSun1)=1,IF(AND(YEAR(JulSun1+33)=CalendarYear,MONTH(JulSun1+33)=7),JulSun1+33,""),IF(AND(YEAR(JulSun1+40)=CalendarYear,MONTH(JulSun1+40)=7),JulSun1+40,""))</f>
        <v/>
      </c>
      <c r="G34" s="27" t="str">
        <f>IF(DAY(JulSun1)=1,IF(AND(YEAR(JulSun1+34)=CalendarYear,MONTH(JulSun1+34)=7),JulSun1+34,""),IF(AND(YEAR(JulSun1+41)=CalendarYear,MONTH(JulSun1+41)=7),JulSun1+41,""))</f>
        <v/>
      </c>
      <c r="H34" s="28" t="str">
        <f>IF(DAY(JulSun1)=1,IF(AND(YEAR(JulSun1+35)=CalendarYear,MONTH(JulSun1+35)=7),JulSun1+35,""),IF(AND(YEAR(JulSun1+42)=CalendarYear,MONTH(JulSun1+42)=7),JulSun1+42,""))</f>
        <v/>
      </c>
      <c r="I34" s="35" t="str">
        <f>IF(DAY(AugSun1)=1,IF(AND(YEAR(AugSun1+29)=CalendarYear,MONTH(AugSun1+29)=8),AugSun1+29,""),IF(AND(YEAR(AugSun1+36)=CalendarYear,MONTH(AugSun1+36)=8),AugSun1+36,""))</f>
        <v/>
      </c>
      <c r="J34" s="27" t="str">
        <f>IF(DAY(AugSun1)=1,IF(AND(YEAR(AugSun1+30)=CalendarYear,MONTH(AugSun1+30)=8),AugSun1+30,""),IF(AND(YEAR(AugSun1+37)=CalendarYear,MONTH(AugSun1+37)=8),AugSun1+37,""))</f>
        <v/>
      </c>
      <c r="K34" s="27" t="str">
        <f>IF(DAY(AugSun1)=1,IF(AND(YEAR(AugSun1+31)=CalendarYear,MONTH(AugSun1+31)=8),AugSun1+31,""),IF(AND(YEAR(AugSun1+38)=CalendarYear,MONTH(AugSun1+38)=8),AugSun1+38,""))</f>
        <v/>
      </c>
      <c r="L34" s="27" t="str">
        <f>IF(DAY(AugSun1)=1,IF(AND(YEAR(AugSun1+32)=CalendarYear,MONTH(AugSun1+32)=8),AugSun1+32,""),IF(AND(YEAR(AugSun1+39)=CalendarYear,MONTH(AugSun1+39)=8),AugSun1+39,""))</f>
        <v/>
      </c>
      <c r="M34" s="27" t="str">
        <f>IF(DAY(AugSun1)=1,IF(AND(YEAR(AugSun1+33)=CalendarYear,MONTH(AugSun1+33)=8),AugSun1+33,""),IF(AND(YEAR(AugSun1+40)=CalendarYear,MONTH(AugSun1+40)=8),AugSun1+40,""))</f>
        <v/>
      </c>
      <c r="N34" s="27" t="str">
        <f>IF(DAY(AugSun1)=1,IF(AND(YEAR(AugSun1+34)=CalendarYear,MONTH(AugSun1+34)=8),AugSun1+34,""),IF(AND(YEAR(AugSun1+41)=CalendarYear,MONTH(AugSun1+41)=8),AugSun1+41,""))</f>
        <v/>
      </c>
      <c r="O34" s="28" t="str">
        <f>IF(DAY(AugSun1)=1,IF(AND(YEAR(AugSun1+35)=CalendarYear,MONTH(AugSun1+35)=8),AugSun1+35,""),IF(AND(YEAR(AugSun1+42)=CalendarYear,MONTH(AugSun1+42)=8),AugSun1+42,""))</f>
        <v/>
      </c>
      <c r="P34" s="60"/>
    </row>
    <row r="35" spans="1:19" ht="15" customHeight="1" x14ac:dyDescent="0.2">
      <c r="A35" s="15" t="s">
        <v>15</v>
      </c>
      <c r="B35" s="100" t="s">
        <v>27</v>
      </c>
      <c r="C35" s="90"/>
      <c r="D35" s="90"/>
      <c r="E35" s="90"/>
      <c r="F35" s="90"/>
      <c r="G35" s="90"/>
      <c r="H35" s="91"/>
      <c r="I35" s="100" t="s">
        <v>28</v>
      </c>
      <c r="J35" s="90"/>
      <c r="K35" s="90"/>
      <c r="L35" s="90"/>
      <c r="M35" s="90"/>
      <c r="N35" s="90"/>
      <c r="O35" s="91"/>
      <c r="P35" s="60"/>
    </row>
    <row r="36" spans="1:19" ht="15" customHeight="1" x14ac:dyDescent="0.2">
      <c r="B36" s="51" t="s">
        <v>0</v>
      </c>
      <c r="C36" s="13" t="s">
        <v>44</v>
      </c>
      <c r="D36" s="13" t="s">
        <v>45</v>
      </c>
      <c r="E36" s="13" t="s">
        <v>46</v>
      </c>
      <c r="F36" s="13" t="s">
        <v>47</v>
      </c>
      <c r="G36" s="13" t="s">
        <v>48</v>
      </c>
      <c r="H36" s="24" t="s">
        <v>49</v>
      </c>
      <c r="I36" s="18" t="s">
        <v>0</v>
      </c>
      <c r="J36" s="13" t="s">
        <v>44</v>
      </c>
      <c r="K36" s="13" t="s">
        <v>45</v>
      </c>
      <c r="L36" s="13" t="s">
        <v>46</v>
      </c>
      <c r="M36" s="13" t="s">
        <v>47</v>
      </c>
      <c r="N36" s="13" t="s">
        <v>48</v>
      </c>
      <c r="O36" s="24" t="s">
        <v>49</v>
      </c>
      <c r="P36" s="60"/>
    </row>
    <row r="37" spans="1:19" ht="15" customHeight="1" x14ac:dyDescent="0.2">
      <c r="B37" s="52" t="str">
        <f>IF(DAY(Vogar)=1,"",IF(AND(YEAR(Vogar+1)=CalendarYear,MONTH(Vogar+1)=9),Vogar+1,""))</f>
        <v/>
      </c>
      <c r="C37" s="2" t="str">
        <f>IF(DAY(Vogar)=1,"",IF(AND(YEAR(Vogar+2)=CalendarYear,MONTH(Vogar+2)=9),Vogar+2,""))</f>
        <v/>
      </c>
      <c r="D37" s="2" t="str">
        <f>IF(DAY(Vogar)=1,"",IF(AND(YEAR(Vogar+3)=CalendarYear,MONTH(Vogar+3)=9),Vogar+3,""))</f>
        <v/>
      </c>
      <c r="E37" s="2" t="str">
        <f>IF(DAY(Vogar)=1,"",IF(AND(YEAR(Vogar+4)=CalendarYear,MONTH(Vogar+4)=9),Vogar+4,""))</f>
        <v/>
      </c>
      <c r="F37" s="2" t="str">
        <f>IF(DAY(Vogar)=1,"",IF(AND(YEAR(Vogar+5)=CalendarYear,MONTH(Vogar+5)=9),Vogar+5,""))</f>
        <v/>
      </c>
      <c r="G37" s="20">
        <f>IF(DAY(Vogar)=1,"",IF(AND(YEAR(Vogar+6)=CalendarYear,MONTH(Vogar+6)=9),Vogar+6,""))</f>
        <v>45170</v>
      </c>
      <c r="H37" s="25">
        <f>IF(DAY(Vogar)=1,IF(AND(YEAR(Vogar)=CalendarYear,MONTH(Vogar)=9),Vogar,""),IF(AND(YEAR(Vogar+7)=CalendarYear,MONTH(Vogar+7)=9),Vogar+7,""))</f>
        <v>45171</v>
      </c>
      <c r="I37" s="17">
        <f>IF(DAY(OctSun1)=1,"",IF(AND(YEAR(OctSun1+1)=CalendarYear,MONTH(OctSun1+1)=10),OctSun1+1,""))</f>
        <v>45200</v>
      </c>
      <c r="J37" s="2">
        <f>IF(DAY(OctSun1)=1,"",IF(AND(YEAR(OctSun1+2)=CalendarYear,MONTH(OctSun1+2)=10),OctSun1+2,""))</f>
        <v>45201</v>
      </c>
      <c r="K37" s="2">
        <f>IF(DAY(OctSun1)=1,"",IF(AND(YEAR(OctSun1+3)=CalendarYear,MONTH(OctSun1+3)=10),OctSun1+3,""))</f>
        <v>45202</v>
      </c>
      <c r="L37" s="2">
        <f>IF(DAY(OctSun1)=1,"",IF(AND(YEAR(OctSun1+4)=CalendarYear,MONTH(OctSun1+4)=10),OctSun1+4,""))</f>
        <v>45203</v>
      </c>
      <c r="M37" s="2">
        <f>IF(DAY(OctSun1)=1,"",IF(AND(YEAR(OctSun1+5)=CalendarYear,MONTH(OctSun1+5)=10),OctSun1+5,""))</f>
        <v>45204</v>
      </c>
      <c r="N37" s="2">
        <f>IF(DAY(OctSun1)=1,"",IF(AND(YEAR(OctSun1+6)=CalendarYear,MONTH(OctSun1+6)=10),OctSun1+6,""))</f>
        <v>45205</v>
      </c>
      <c r="O37" s="25">
        <f>IF(DAY(OctSun1)=1,IF(AND(YEAR(OctSun1)=CalendarYear,MONTH(OctSun1)=10),OctSun1,""),IF(AND(YEAR(OctSun1+7)=CalendarYear,MONTH(OctSun1+7)=10),OctSun1+7,""))</f>
        <v>45206</v>
      </c>
      <c r="P37" s="60"/>
    </row>
    <row r="38" spans="1:19" ht="15" customHeight="1" x14ac:dyDescent="0.2">
      <c r="B38" s="52">
        <f>IF(DAY(Vogar)=1,IF(AND(YEAR(Vogar+1)=CalendarYear,MONTH(Vogar+1)=9),Vogar+1,""),IF(AND(YEAR(Vogar+8)=CalendarYear,MONTH(Vogar+8)=9),Vogar+8,""))</f>
        <v>45172</v>
      </c>
      <c r="C38" s="2">
        <f>IF(DAY(Vogar)=1,IF(AND(YEAR(Vogar+2)=CalendarYear,MONTH(Vogar+2)=9),Vogar+2,""),IF(AND(YEAR(Vogar+9)=CalendarYear,MONTH(Vogar+9)=9),Vogar+9,""))</f>
        <v>45173</v>
      </c>
      <c r="D38" s="2">
        <f>IF(DAY(Vogar)=1,IF(AND(YEAR(Vogar+3)=CalendarYear,MONTH(Vogar+3)=9),Vogar+3,""),IF(AND(YEAR(Vogar+10)=CalendarYear,MONTH(Vogar+10)=9),Vogar+10,""))</f>
        <v>45174</v>
      </c>
      <c r="E38" s="2">
        <f>IF(DAY(Vogar)=1,IF(AND(YEAR(Vogar+4)=CalendarYear,MONTH(Vogar+4)=9),Vogar+4,""),IF(AND(YEAR(Vogar+11)=CalendarYear,MONTH(Vogar+11)=9),Vogar+11,""))</f>
        <v>45175</v>
      </c>
      <c r="F38" s="2">
        <f>IF(DAY(Vogar)=1,IF(AND(YEAR(Vogar+5)=CalendarYear,MONTH(Vogar+5)=9),Vogar+5,""),IF(AND(YEAR(Vogar+12)=CalendarYear,MONTH(Vogar+12)=9),Vogar+12,""))</f>
        <v>45176</v>
      </c>
      <c r="G38" s="2">
        <f>IF(DAY(Vogar)=1,IF(AND(YEAR(Vogar+6)=CalendarYear,MONTH(Vogar+6)=9),Vogar+6,""),IF(AND(YEAR(Vogar+13)=CalendarYear,MONTH(Vogar+13)=9),Vogar+13,""))</f>
        <v>45177</v>
      </c>
      <c r="H38" s="25">
        <f>IF(DAY(Vogar)=1,IF(AND(YEAR(Vogar+7)=CalendarYear,MONTH(Vogar+7)=9),Vogar+7,""),IF(AND(YEAR(Vogar+14)=CalendarYear,MONTH(Vogar+14)=9),Vogar+14,""))</f>
        <v>45178</v>
      </c>
      <c r="I38" s="17">
        <f>IF(DAY(OctSun1)=1,IF(AND(YEAR(OctSun1+1)=CalendarYear,MONTH(OctSun1+1)=10),OctSun1+1,""),IF(AND(YEAR(OctSun1+8)=CalendarYear,MONTH(OctSun1+8)=10),OctSun1+8,""))</f>
        <v>45207</v>
      </c>
      <c r="J38" s="19">
        <f>IF(DAY(OctSun1)=1,IF(AND(YEAR(OctSun1+2)=CalendarYear,MONTH(OctSun1+2)=10),OctSun1+2,""),IF(AND(YEAR(OctSun1+9)=CalendarYear,MONTH(OctSun1+9)=10),OctSun1+9,""))</f>
        <v>45208</v>
      </c>
      <c r="K38" s="19">
        <f>IF(DAY(OctSun1)=1,IF(AND(YEAR(OctSun1+3)=CalendarYear,MONTH(OctSun1+3)=10),OctSun1+3,""),IF(AND(YEAR(OctSun1+10)=CalendarYear,MONTH(OctSun1+10)=10),OctSun1+10,""))</f>
        <v>45209</v>
      </c>
      <c r="L38" s="19">
        <f>IF(DAY(OctSun1)=1,IF(AND(YEAR(OctSun1+4)=CalendarYear,MONTH(OctSun1+4)=10),OctSun1+4,""),IF(AND(YEAR(OctSun1+11)=CalendarYear,MONTH(OctSun1+11)=10),OctSun1+11,""))</f>
        <v>45210</v>
      </c>
      <c r="M38" s="19">
        <f>IF(DAY(OctSun1)=1,IF(AND(YEAR(OctSun1+5)=CalendarYear,MONTH(OctSun1+5)=10),OctSun1+5,""),IF(AND(YEAR(OctSun1+12)=CalendarYear,MONTH(OctSun1+12)=10),OctSun1+12,""))</f>
        <v>45211</v>
      </c>
      <c r="N38" s="19">
        <f>IF(DAY(OctSun1)=1,IF(AND(YEAR(OctSun1+6)=CalendarYear,MONTH(OctSun1+6)=10),OctSun1+6,""),IF(AND(YEAR(OctSun1+13)=CalendarYear,MONTH(OctSun1+13)=10),OctSun1+13,""))</f>
        <v>45212</v>
      </c>
      <c r="O38" s="25">
        <f>IF(DAY(OctSun1)=1,IF(AND(YEAR(OctSun1+7)=CalendarYear,MONTH(OctSun1+7)=10),OctSun1+7,""),IF(AND(YEAR(OctSun1+14)=CalendarYear,MONTH(OctSun1+14)=10),OctSun1+14,""))</f>
        <v>45213</v>
      </c>
      <c r="P38" s="60"/>
      <c r="S38" s="9"/>
    </row>
    <row r="39" spans="1:19" ht="15" customHeight="1" x14ac:dyDescent="0.2">
      <c r="A39" s="15" t="s">
        <v>8</v>
      </c>
      <c r="B39" s="52">
        <f>IF(DAY(Vogar)=1,IF(AND(YEAR(Vogar+8)=CalendarYear,MONTH(Vogar+8)=9),Vogar+8,""),IF(AND(YEAR(Vogar+15)=CalendarYear,MONTH(Vogar+15)=9),Vogar+15,""))</f>
        <v>45179</v>
      </c>
      <c r="C39" s="19">
        <f>IF(DAY(Vogar)=1,IF(AND(YEAR(Vogar+9)=CalendarYear,MONTH(Vogar+9)=9),Vogar+9,""),IF(AND(YEAR(Vogar+16)=CalendarYear,MONTH(Vogar+16)=9),Vogar+16,""))</f>
        <v>45180</v>
      </c>
      <c r="D39" s="19">
        <f>IF(DAY(Vogar)=1,IF(AND(YEAR(Vogar+10)=CalendarYear,MONTH(Vogar+10)=9),Vogar+10,""),IF(AND(YEAR(Vogar+17)=CalendarYear,MONTH(Vogar+17)=9),Vogar+17,""))</f>
        <v>45181</v>
      </c>
      <c r="E39" s="19">
        <f>IF(DAY(Vogar)=1,IF(AND(YEAR(Vogar+11)=CalendarYear,MONTH(Vogar+11)=9),Vogar+11,""),IF(AND(YEAR(Vogar+18)=CalendarYear,MONTH(Vogar+18)=9),Vogar+18,""))</f>
        <v>45182</v>
      </c>
      <c r="F39" s="19">
        <f>IF(DAY(Vogar)=1,IF(AND(YEAR(Vogar+12)=CalendarYear,MONTH(Vogar+12)=9),Vogar+12,""),IF(AND(YEAR(Vogar+19)=CalendarYear,MONTH(Vogar+19)=9),Vogar+19,""))</f>
        <v>45183</v>
      </c>
      <c r="G39" s="19">
        <f>IF(DAY(Vogar)=1,IF(AND(YEAR(Vogar+13)=CalendarYear,MONTH(Vogar+13)=9),Vogar+13,""),IF(AND(YEAR(Vogar+20)=CalendarYear,MONTH(Vogar+20)=9),Vogar+20,""))</f>
        <v>45184</v>
      </c>
      <c r="H39" s="25">
        <f>IF(DAY(Vogar)=1,IF(AND(YEAR(Vogar+14)=CalendarYear,MONTH(Vogar+14)=9),Vogar+14,""),IF(AND(YEAR(Vogar+21)=CalendarYear,MONTH(Vogar+21)=9),Vogar+21,""))</f>
        <v>45185</v>
      </c>
      <c r="I39" s="17">
        <f>IF(DAY(OctSun1)=1,IF(AND(YEAR(OctSun1+8)=CalendarYear,MONTH(OctSun1+8)=10),OctSun1+8,""),IF(AND(YEAR(OctSun1+15)=CalendarYear,MONTH(OctSun1+15)=10),OctSun1+15,""))</f>
        <v>45214</v>
      </c>
      <c r="J39" s="2">
        <f>IF(DAY(OctSun1)=1,IF(AND(YEAR(OctSun1+9)=CalendarYear,MONTH(OctSun1+9)=10),OctSun1+9,""),IF(AND(YEAR(OctSun1+16)=CalendarYear,MONTH(OctSun1+16)=10),OctSun1+16,""))</f>
        <v>45215</v>
      </c>
      <c r="K39" s="2">
        <f>IF(DAY(OctSun1)=1,IF(AND(YEAR(OctSun1+10)=CalendarYear,MONTH(OctSun1+10)=10),OctSun1+10,""),IF(AND(YEAR(OctSun1+17)=CalendarYear,MONTH(OctSun1+17)=10),OctSun1+17,""))</f>
        <v>45216</v>
      </c>
      <c r="L39" s="2">
        <f>IF(DAY(OctSun1)=1,IF(AND(YEAR(OctSun1+11)=CalendarYear,MONTH(OctSun1+11)=10),OctSun1+11,""),IF(AND(YEAR(OctSun1+18)=CalendarYear,MONTH(OctSun1+18)=10),OctSun1+18,""))</f>
        <v>45217</v>
      </c>
      <c r="M39" s="2">
        <f>IF(DAY(OctSun1)=1,IF(AND(YEAR(OctSun1+12)=CalendarYear,MONTH(OctSun1+12)=10),OctSun1+12,""),IF(AND(YEAR(OctSun1+19)=CalendarYear,MONTH(OctSun1+19)=10),OctSun1+19,""))</f>
        <v>45218</v>
      </c>
      <c r="N39" s="2">
        <f>IF(DAY(OctSun1)=1,IF(AND(YEAR(OctSun1+13)=CalendarYear,MONTH(OctSun1+13)=10),OctSun1+13,""),IF(AND(YEAR(OctSun1+20)=CalendarYear,MONTH(OctSun1+20)=10),OctSun1+20,""))</f>
        <v>45219</v>
      </c>
      <c r="O39" s="25">
        <f>IF(DAY(OctSun1)=1,IF(AND(YEAR(OctSun1+14)=CalendarYear,MONTH(OctSun1+14)=10),OctSun1+14,""),IF(AND(YEAR(OctSun1+21)=CalendarYear,MONTH(OctSun1+21)=10),OctSun1+21,""))</f>
        <v>45220</v>
      </c>
      <c r="P39" s="60"/>
      <c r="S39" s="12"/>
    </row>
    <row r="40" spans="1:19" ht="15" customHeight="1" x14ac:dyDescent="0.2">
      <c r="A40" s="15" t="s">
        <v>9</v>
      </c>
      <c r="B40" s="52">
        <f>IF(DAY(Vogar)=1,IF(AND(YEAR(Vogar+15)=CalendarYear,MONTH(Vogar+15)=9),Vogar+15,""),IF(AND(YEAR(Vogar+22)=CalendarYear,MONTH(Vogar+22)=9),Vogar+22,""))</f>
        <v>45186</v>
      </c>
      <c r="C40" s="2">
        <f>IF(DAY(Vogar)=1,IF(AND(YEAR(Vogar+16)=CalendarYear,MONTH(Vogar+16)=9),Vogar+16,""),IF(AND(YEAR(Vogar+23)=CalendarYear,MONTH(Vogar+23)=9),Vogar+23,""))</f>
        <v>45187</v>
      </c>
      <c r="D40" s="27">
        <f>IF(DAY(Vogar)=1,IF(AND(YEAR(Vogar+17)=CalendarYear,MONTH(Vogar+17)=9),Vogar+17,""),IF(AND(YEAR(Vogar+24)=CalendarYear,MONTH(Vogar+24)=9),Vogar+24,""))</f>
        <v>45188</v>
      </c>
      <c r="E40" s="27">
        <f>IF(DAY(Vogar)=1,IF(AND(YEAR(Vogar+18)=CalendarYear,MONTH(Vogar+18)=9),Vogar+18,""),IF(AND(YEAR(Vogar+25)=CalendarYear,MONTH(Vogar+25)=9),Vogar+25,""))</f>
        <v>45189</v>
      </c>
      <c r="F40" s="27">
        <f>IF(DAY(Vogar)=1,IF(AND(YEAR(Vogar+19)=CalendarYear,MONTH(Vogar+19)=9),Vogar+19,""),IF(AND(YEAR(Vogar+26)=CalendarYear,MONTH(Vogar+26)=9),Vogar+26,""))</f>
        <v>45190</v>
      </c>
      <c r="G40" s="27">
        <f>IF(DAY(Vogar)=1,IF(AND(YEAR(Vogar+20)=CalendarYear,MONTH(Vogar+20)=9),Vogar+20,""),IF(AND(YEAR(Vogar+27)=CalendarYear,MONTH(Vogar+27)=9),Vogar+27,""))</f>
        <v>45191</v>
      </c>
      <c r="H40" s="25">
        <f>IF(DAY(Vogar)=1,IF(AND(YEAR(Vogar+21)=CalendarYear,MONTH(Vogar+21)=9),Vogar+21,""),IF(AND(YEAR(Vogar+28)=CalendarYear,MONTH(Vogar+28)=9),Vogar+28,""))</f>
        <v>45192</v>
      </c>
      <c r="I40" s="17">
        <f>IF(DAY(OctSun1)=1,IF(AND(YEAR(OctSun1+15)=CalendarYear,MONTH(OctSun1+15)=10),OctSun1+15,""),IF(AND(YEAR(OctSun1+22)=CalendarYear,MONTH(OctSun1+22)=10),OctSun1+22,""))</f>
        <v>45221</v>
      </c>
      <c r="J40" s="20">
        <f>IF(DAY(OctSun1)=1,IF(AND(YEAR(OctSun1+16)=CalendarYear,MONTH(OctSun1+16)=10),OctSun1+16,""),IF(AND(YEAR(OctSun1+23)=CalendarYear,MONTH(OctSun1+23)=10),OctSun1+23,""))</f>
        <v>45222</v>
      </c>
      <c r="K40" s="20">
        <f>IF(DAY(OctSun1)=1,IF(AND(YEAR(OctSun1+17)=CalendarYear,MONTH(OctSun1+17)=10),OctSun1+17,""),IF(AND(YEAR(OctSun1+24)=CalendarYear,MONTH(OctSun1+24)=10),OctSun1+24,""))</f>
        <v>45223</v>
      </c>
      <c r="L40" s="20">
        <f>IF(DAY(OctSun1)=1,IF(AND(YEAR(OctSun1+18)=CalendarYear,MONTH(OctSun1+18)=10),OctSun1+18,""),IF(AND(YEAR(OctSun1+25)=CalendarYear,MONTH(OctSun1+25)=10),OctSun1+25,""))</f>
        <v>45224</v>
      </c>
      <c r="M40" s="20">
        <f>IF(DAY(OctSun1)=1,IF(AND(YEAR(OctSun1+19)=CalendarYear,MONTH(OctSun1+19)=10),OctSun1+19,""),IF(AND(YEAR(OctSun1+26)=CalendarYear,MONTH(OctSun1+26)=10),OctSun1+26,""))</f>
        <v>45225</v>
      </c>
      <c r="N40" s="20">
        <f>IF(DAY(OctSun1)=1,IF(AND(YEAR(OctSun1+20)=CalendarYear,MONTH(OctSun1+20)=10),OctSun1+20,""),IF(AND(YEAR(OctSun1+27)=CalendarYear,MONTH(OctSun1+27)=10),OctSun1+27,""))</f>
        <v>45226</v>
      </c>
      <c r="O40" s="25">
        <f>IF(DAY(OctSun1)=1,IF(AND(YEAR(OctSun1+21)=CalendarYear,MONTH(OctSun1+21)=10),OctSun1+21,""),IF(AND(YEAR(OctSun1+28)=CalendarYear,MONTH(OctSun1+28)=10),OctSun1+28,""))</f>
        <v>45227</v>
      </c>
      <c r="P40" s="60"/>
      <c r="S40" s="12"/>
    </row>
    <row r="41" spans="1:19" ht="15" customHeight="1" x14ac:dyDescent="0.2">
      <c r="A41" s="15"/>
      <c r="B41" s="52">
        <f>IF(DAY(Vogar)=1,IF(AND(YEAR(Vogar+22)=CalendarYear,MONTH(Vogar+22)=9),Vogar+22,""),IF(AND(YEAR(Vogar+29)=CalendarYear,MONTH(Vogar+29)=9),Vogar+29,""))</f>
        <v>45193</v>
      </c>
      <c r="C41" s="20">
        <f>IF(DAY(Vogar)=1,IF(AND(YEAR(Vogar+23)=CalendarYear,MONTH(Vogar+23)=9),Vogar+23,""),IF(AND(YEAR(Vogar+30)=CalendarYear,MONTH(Vogar+30)=9),Vogar+30,""))</f>
        <v>45194</v>
      </c>
      <c r="D41" s="20">
        <f>IF(DAY(Vogar)=1,IF(AND(YEAR(Vogar+24)=CalendarYear,MONTH(Vogar+24)=9),Vogar+24,""),IF(AND(YEAR(Vogar+31)=CalendarYear,MONTH(Vogar+31)=9),Vogar+31,""))</f>
        <v>45195</v>
      </c>
      <c r="E41" s="20">
        <f>IF(DAY(Vogar)=1,IF(AND(YEAR(Vogar+25)=CalendarYear,MONTH(Vogar+25)=9),Vogar+25,""),IF(AND(YEAR(Vogar+32)=CalendarYear,MONTH(Vogar+32)=9),Vogar+32,""))</f>
        <v>45196</v>
      </c>
      <c r="F41" s="20">
        <f>IF(DAY(Vogar)=1,IF(AND(YEAR(Vogar+26)=CalendarYear,MONTH(Vogar+26)=9),Vogar+26,""),IF(AND(YEAR(Vogar+33)=CalendarYear,MONTH(Vogar+33)=9),Vogar+33,""))</f>
        <v>45197</v>
      </c>
      <c r="G41" s="20">
        <f>IF(DAY(Vogar)=1,IF(AND(YEAR(Vogar+27)=CalendarYear,MONTH(Vogar+27)=9),Vogar+27,""),IF(AND(YEAR(Vogar+34)=CalendarYear,MONTH(Vogar+34)=9),Vogar+34,""))</f>
        <v>45198</v>
      </c>
      <c r="H41" s="25">
        <f>IF(DAY(Vogar)=1,IF(AND(YEAR(Vogar+28)=CalendarYear,MONTH(Vogar+28)=9),Vogar+28,""),IF(AND(YEAR(Vogar+35)=CalendarYear,MONTH(Vogar+35)=9),Vogar+35,""))</f>
        <v>45199</v>
      </c>
      <c r="I41" s="17">
        <f>IF(DAY(OctSun1)=1,IF(AND(YEAR(OctSun1+22)=CalendarYear,MONTH(OctSun1+22)=10),OctSun1+22,""),IF(AND(YEAR(OctSun1+29)=CalendarYear,MONTH(OctSun1+29)=10),OctSun1+29,""))</f>
        <v>45228</v>
      </c>
      <c r="J41" s="2">
        <f>IF(DAY(OctSun1)=1,IF(AND(YEAR(OctSun1+23)=CalendarYear,MONTH(OctSun1+23)=10),OctSun1+23,""),IF(AND(YEAR(OctSun1+30)=CalendarYear,MONTH(OctSun1+30)=10),OctSun1+30,""))</f>
        <v>45229</v>
      </c>
      <c r="K41" s="2">
        <f>IF(DAY(OctSun1)=1,IF(AND(YEAR(OctSun1+24)=CalendarYear,MONTH(OctSun1+24)=10),OctSun1+24,""),IF(AND(YEAR(OctSun1+31)=CalendarYear,MONTH(OctSun1+31)=10),OctSun1+31,""))</f>
        <v>45230</v>
      </c>
      <c r="L41" s="2" t="str">
        <f>IF(DAY(OctSun1)=1,IF(AND(YEAR(OctSun1+25)=CalendarYear,MONTH(OctSun1+25)=10),OctSun1+25,""),IF(AND(YEAR(OctSun1+32)=CalendarYear,MONTH(OctSun1+32)=10),OctSun1+32,""))</f>
        <v/>
      </c>
      <c r="M41" s="2" t="str">
        <f>IF(DAY(OctSun1)=1,IF(AND(YEAR(OctSun1+26)=CalendarYear,MONTH(OctSun1+26)=10),OctSun1+26,""),IF(AND(YEAR(OctSun1+33)=CalendarYear,MONTH(OctSun1+33)=10),OctSun1+33,""))</f>
        <v/>
      </c>
      <c r="N41" s="2" t="str">
        <f>IF(DAY(OctSun1)=1,IF(AND(YEAR(OctSun1+27)=CalendarYear,MONTH(OctSun1+27)=10),OctSun1+27,""),IF(AND(YEAR(OctSun1+34)=CalendarYear,MONTH(OctSun1+34)=10),OctSun1+34,""))</f>
        <v/>
      </c>
      <c r="O41" s="25" t="str">
        <f>IF(DAY(OctSun1)=1,IF(AND(YEAR(OctSun1+28)=CalendarYear,MONTH(OctSun1+28)=10),OctSun1+28,""),IF(AND(YEAR(OctSun1+35)=CalendarYear,MONTH(OctSun1+35)=10),OctSun1+35,""))</f>
        <v/>
      </c>
      <c r="P41" s="60"/>
      <c r="S41" s="12"/>
    </row>
    <row r="42" spans="1:19" ht="15" customHeight="1" x14ac:dyDescent="0.2">
      <c r="A42" s="15" t="s">
        <v>10</v>
      </c>
      <c r="B42" s="32" t="str">
        <f>IF(DAY(Vogar)=1,IF(AND(YEAR(Vogar+29)=CalendarYear,MONTH(Vogar+29)=9),Vogar+29,""),IF(AND(YEAR(Vogar+36)=CalendarYear,MONTH(Vogar+36)=9),Vogar+36,""))</f>
        <v/>
      </c>
      <c r="C42" s="27" t="str">
        <f>IF(DAY(Vogar)=1,IF(AND(YEAR(Vogar+30)=CalendarYear,MONTH(Vogar+30)=9),Vogar+30,""),IF(AND(YEAR(Vogar+37)=CalendarYear,MONTH(Vogar+37)=9),Vogar+37,""))</f>
        <v/>
      </c>
      <c r="D42" s="27" t="str">
        <f>IF(DAY(Vogar)=1,IF(AND(YEAR(Vogar+31)=CalendarYear,MONTH(Vogar+31)=9),Vogar+31,""),IF(AND(YEAR(Vogar+38)=CalendarYear,MONTH(Vogar+38)=9),Vogar+38,""))</f>
        <v/>
      </c>
      <c r="E42" s="27" t="str">
        <f>IF(DAY(Vogar)=1,IF(AND(YEAR(Vogar+32)=CalendarYear,MONTH(Vogar+32)=9),Vogar+32,""),IF(AND(YEAR(Vogar+39)=CalendarYear,MONTH(Vogar+39)=9),Vogar+39,""))</f>
        <v/>
      </c>
      <c r="F42" s="27" t="str">
        <f>IF(DAY(Vogar)=1,IF(AND(YEAR(Vogar+33)=CalendarYear,MONTH(Vogar+33)=9),Vogar+33,""),IF(AND(YEAR(Vogar+40)=CalendarYear,MONTH(Vogar+40)=9),Vogar+40,""))</f>
        <v/>
      </c>
      <c r="G42" s="27" t="str">
        <f>IF(DAY(Vogar)=1,IF(AND(YEAR(Vogar+34)=CalendarYear,MONTH(Vogar+34)=9),Vogar+34,""),IF(AND(YEAR(Vogar+41)=CalendarYear,MONTH(Vogar+41)=9),Vogar+41,""))</f>
        <v/>
      </c>
      <c r="H42" s="28" t="str">
        <f>IF(DAY(Vogar)=1,IF(AND(YEAR(Vogar+35)=CalendarYear,MONTH(Vogar+35)=9),Vogar+35,""),IF(AND(YEAR(Vogar+42)=CalendarYear,MONTH(Vogar+42)=9),Vogar+42,""))</f>
        <v/>
      </c>
      <c r="I42" s="27" t="str">
        <f>IF(DAY(OctSun1)=1,IF(AND(YEAR(OctSun1+29)=CalendarYear,MONTH(OctSun1+29)=10),OctSun1+29,""),IF(AND(YEAR(OctSun1+36)=CalendarYear,MONTH(OctSun1+36)=10),OctSun1+36,""))</f>
        <v/>
      </c>
      <c r="J42" s="27" t="str">
        <f>IF(DAY(OctSun1)=1,IF(AND(YEAR(OctSun1+30)=CalendarYear,MONTH(OctSun1+30)=10),OctSun1+30,""),IF(AND(YEAR(OctSun1+37)=CalendarYear,MONTH(OctSun1+37)=10),OctSun1+37,""))</f>
        <v/>
      </c>
      <c r="K42" s="27" t="str">
        <f>IF(DAY(OctSun1)=1,IF(AND(YEAR(OctSun1+31)=CalendarYear,MONTH(OctSun1+31)=10),OctSun1+31,""),IF(AND(YEAR(OctSun1+38)=CalendarYear,MONTH(OctSun1+38)=10),OctSun1+38,""))</f>
        <v/>
      </c>
      <c r="L42" s="27" t="str">
        <f>IF(DAY(OctSun1)=1,IF(AND(YEAR(OctSun1+32)=CalendarYear,MONTH(OctSun1+32)=10),OctSun1+32,""),IF(AND(YEAR(OctSun1+39)=CalendarYear,MONTH(OctSun1+39)=10),OctSun1+39,""))</f>
        <v/>
      </c>
      <c r="M42" s="27" t="str">
        <f>IF(DAY(OctSun1)=1,IF(AND(YEAR(OctSun1+33)=CalendarYear,MONTH(OctSun1+33)=10),OctSun1+33,""),IF(AND(YEAR(OctSun1+40)=CalendarYear,MONTH(OctSun1+40)=10),OctSun1+40,""))</f>
        <v/>
      </c>
      <c r="N42" s="27" t="str">
        <f>IF(DAY(OctSun1)=1,IF(AND(YEAR(OctSun1+34)=CalendarYear,MONTH(OctSun1+34)=10),OctSun1+34,""),IF(AND(YEAR(OctSun1+41)=CalendarYear,MONTH(OctSun1+41)=10),OctSun1+41,""))</f>
        <v/>
      </c>
      <c r="O42" s="28" t="str">
        <f>IF(DAY(OctSun1)=1,IF(AND(YEAR(OctSun1+35)=CalendarYear,MONTH(OctSun1+35)=10),OctSun1+35,""),IF(AND(YEAR(OctSun1+42)=CalendarYear,MONTH(OctSun1+42)=10),OctSun1+42,""))</f>
        <v/>
      </c>
      <c r="P42" s="60"/>
      <c r="S42" s="12"/>
    </row>
    <row r="43" spans="1:19" ht="15" customHeight="1" x14ac:dyDescent="0.2">
      <c r="A43" s="15" t="s">
        <v>17</v>
      </c>
      <c r="B43" s="100" t="s">
        <v>29</v>
      </c>
      <c r="C43" s="90"/>
      <c r="D43" s="90"/>
      <c r="E43" s="90"/>
      <c r="F43" s="90"/>
      <c r="G43" s="90"/>
      <c r="H43" s="91"/>
      <c r="I43" s="100" t="s">
        <v>30</v>
      </c>
      <c r="J43" s="90"/>
      <c r="K43" s="90"/>
      <c r="L43" s="90"/>
      <c r="M43" s="90"/>
      <c r="N43" s="90"/>
      <c r="O43" s="91"/>
      <c r="P43" s="60"/>
      <c r="S43" s="12"/>
    </row>
    <row r="44" spans="1:19" ht="15" customHeight="1" x14ac:dyDescent="0.2">
      <c r="A44" s="15"/>
      <c r="B44" s="51" t="s">
        <v>0</v>
      </c>
      <c r="C44" s="13" t="s">
        <v>44</v>
      </c>
      <c r="D44" s="13" t="s">
        <v>45</v>
      </c>
      <c r="E44" s="13" t="s">
        <v>46</v>
      </c>
      <c r="F44" s="13" t="s">
        <v>47</v>
      </c>
      <c r="G44" s="13" t="s">
        <v>48</v>
      </c>
      <c r="H44" s="24" t="s">
        <v>49</v>
      </c>
      <c r="I44" s="18" t="s">
        <v>0</v>
      </c>
      <c r="J44" s="13" t="s">
        <v>44</v>
      </c>
      <c r="K44" s="13" t="s">
        <v>45</v>
      </c>
      <c r="L44" s="13" t="s">
        <v>46</v>
      </c>
      <c r="M44" s="13" t="s">
        <v>47</v>
      </c>
      <c r="N44" s="13" t="s">
        <v>48</v>
      </c>
      <c r="O44" s="24" t="s">
        <v>49</v>
      </c>
      <c r="P44" s="60"/>
      <c r="S44" s="6"/>
    </row>
    <row r="45" spans="1:19" ht="15" customHeight="1" x14ac:dyDescent="0.2">
      <c r="A45" s="15" t="s">
        <v>18</v>
      </c>
      <c r="B45" s="52" t="str">
        <f>IF(DAY(NovSun1)=1,"",IF(AND(YEAR(NovSun1+1)=CalendarYear,MONTH(NovSun1+1)=11),NovSun1+1,""))</f>
        <v/>
      </c>
      <c r="C45" s="2" t="str">
        <f>IF(DAY(NovSun1)=1,"",IF(AND(YEAR(NovSun1+2)=CalendarYear,MONTH(NovSun1+2)=11),NovSun1+2,""))</f>
        <v/>
      </c>
      <c r="D45" s="2" t="str">
        <f>IF(DAY(NovSun1)=1,"",IF(AND(YEAR(NovSun1+3)=CalendarYear,MONTH(NovSun1+3)=11),NovSun1+3,""))</f>
        <v/>
      </c>
      <c r="E45" s="2">
        <f>IF(DAY(NovSun1)=1,"",IF(AND(YEAR(NovSun1+4)=CalendarYear,MONTH(NovSun1+4)=11),NovSun1+4,""))</f>
        <v>45231</v>
      </c>
      <c r="F45" s="2">
        <f>IF(DAY(NovSun1)=1,"",IF(AND(YEAR(NovSun1+5)=CalendarYear,MONTH(NovSun1+5)=11),NovSun1+5,""))</f>
        <v>45232</v>
      </c>
      <c r="G45" s="2">
        <f>IF(DAY(NovSun1)=1,"",IF(AND(YEAR(NovSun1+6)=CalendarYear,MONTH(NovSun1+6)=11),NovSun1+6,""))</f>
        <v>45233</v>
      </c>
      <c r="H45" s="25">
        <f>IF(DAY(NovSun1)=1,IF(AND(YEAR(NovSun1)=CalendarYear,MONTH(NovSun1)=11),NovSun1,""),IF(AND(YEAR(NovSun1+7)=CalendarYear,MONTH(NovSun1+7)=11),NovSun1+7,""))</f>
        <v>45234</v>
      </c>
      <c r="I45" s="17" t="str">
        <f>IF(DAY(DecSun1)=1,"",IF(AND(YEAR(DecSun1+1)=CalendarYear,MONTH(DecSun1+1)=12),DecSun1+1,""))</f>
        <v/>
      </c>
      <c r="J45" s="2" t="str">
        <f>IF(DAY(DecSun1)=1,"",IF(AND(YEAR(DecSun1+2)=CalendarYear,MONTH(DecSun1+2)=12),DecSun1+2,""))</f>
        <v/>
      </c>
      <c r="K45" s="2" t="str">
        <f>IF(DAY(DecSun1)=1,"",IF(AND(YEAR(DecSun1+3)=CalendarYear,MONTH(DecSun1+3)=12),DecSun1+3,""))</f>
        <v/>
      </c>
      <c r="L45" s="2" t="str">
        <f>IF(DAY(DecSun1)=1,"",IF(AND(YEAR(DecSun1+4)=CalendarYear,MONTH(DecSun1+4)=12),DecSun1+4,""))</f>
        <v/>
      </c>
      <c r="M45" s="2" t="str">
        <f>IF(DAY(DecSun1)=1,"",IF(AND(YEAR(DecSun1+5)=CalendarYear,MONTH(DecSun1+5)=12),DecSun1+5,""))</f>
        <v/>
      </c>
      <c r="N45" s="2">
        <f>IF(DAY(DecSun1)=1,"",IF(AND(YEAR(DecSun1+6)=CalendarYear,MONTH(DecSun1+6)=12),DecSun1+6,""))</f>
        <v>45261</v>
      </c>
      <c r="O45" s="25">
        <f>IF(DAY(DecSun1)=1,IF(AND(YEAR(DecSun1)=CalendarYear,MONTH(DecSun1)=12),DecSun1,""),IF(AND(YEAR(DecSun1+7)=CalendarYear,MONTH(DecSun1+7)=12),DecSun1+7,""))</f>
        <v>45262</v>
      </c>
      <c r="P45" s="60"/>
      <c r="S45" s="94"/>
    </row>
    <row r="46" spans="1:19" ht="15" customHeight="1" x14ac:dyDescent="0.2">
      <c r="B46" s="52">
        <f>IF(DAY(NovSun1)=1,IF(AND(YEAR(NovSun1+1)=CalendarYear,MONTH(NovSun1+1)=11),NovSun1+1,""),IF(AND(YEAR(NovSun1+8)=CalendarYear,MONTH(NovSun1+8)=11),NovSun1+8,""))</f>
        <v>45235</v>
      </c>
      <c r="C46" s="19">
        <f>IF(DAY(NovSun1)=1,IF(AND(YEAR(NovSun1+2)=CalendarYear,MONTH(NovSun1+2)=11),NovSun1+2,""),IF(AND(YEAR(NovSun1+9)=CalendarYear,MONTH(NovSun1+9)=11),NovSun1+9,""))</f>
        <v>45236</v>
      </c>
      <c r="D46" s="19">
        <f>IF(DAY(NovSun1)=1,IF(AND(YEAR(NovSun1+3)=CalendarYear,MONTH(NovSun1+3)=11),NovSun1+3,""),IF(AND(YEAR(NovSun1+10)=CalendarYear,MONTH(NovSun1+10)=11),NovSun1+10,""))</f>
        <v>45237</v>
      </c>
      <c r="E46" s="19">
        <f>IF(DAY(NovSun1)=1,IF(AND(YEAR(NovSun1+4)=CalendarYear,MONTH(NovSun1+4)=11),NovSun1+4,""),IF(AND(YEAR(NovSun1+11)=CalendarYear,MONTH(NovSun1+11)=11),NovSun1+11,""))</f>
        <v>45238</v>
      </c>
      <c r="F46" s="19">
        <f>IF(DAY(NovSun1)=1,IF(AND(YEAR(NovSun1+5)=CalendarYear,MONTH(NovSun1+5)=11),NovSun1+5,""),IF(AND(YEAR(NovSun1+12)=CalendarYear,MONTH(NovSun1+12)=11),NovSun1+12,""))</f>
        <v>45239</v>
      </c>
      <c r="G46" s="19">
        <f>IF(DAY(NovSun1)=1,IF(AND(YEAR(NovSun1+6)=CalendarYear,MONTH(NovSun1+6)=11),NovSun1+6,""),IF(AND(YEAR(NovSun1+13)=CalendarYear,MONTH(NovSun1+13)=11),NovSun1+13,""))</f>
        <v>45240</v>
      </c>
      <c r="H46" s="25">
        <f>IF(DAY(NovSun1)=1,IF(AND(YEAR(NovSun1+7)=CalendarYear,MONTH(NovSun1+7)=11),NovSun1+7,""),IF(AND(YEAR(NovSun1+14)=CalendarYear,MONTH(NovSun1+14)=11),NovSun1+14,""))</f>
        <v>45241</v>
      </c>
      <c r="I46" s="17">
        <f>IF(DAY(DecSun1)=1,IF(AND(YEAR(DecSun1+1)=CalendarYear,MONTH(DecSun1+1)=12),DecSun1+1,""),IF(AND(YEAR(DecSun1+8)=CalendarYear,MONTH(DecSun1+8)=12),DecSun1+8,""))</f>
        <v>45263</v>
      </c>
      <c r="J46" s="19">
        <f>IF(DAY(DecSun1)=1,IF(AND(YEAR(DecSun1+2)=CalendarYear,MONTH(DecSun1+2)=12),DecSun1+2,""),IF(AND(YEAR(DecSun1+9)=CalendarYear,MONTH(DecSun1+9)=12),DecSun1+9,""))</f>
        <v>45264</v>
      </c>
      <c r="K46" s="19">
        <f>IF(DAY(DecSun1)=1,IF(AND(YEAR(DecSun1+3)=CalendarYear,MONTH(DecSun1+3)=12),DecSun1+3,""),IF(AND(YEAR(DecSun1+10)=CalendarYear,MONTH(DecSun1+10)=12),DecSun1+10,""))</f>
        <v>45265</v>
      </c>
      <c r="L46" s="19">
        <f>IF(DAY(DecSun1)=1,IF(AND(YEAR(DecSun1+4)=CalendarYear,MONTH(DecSun1+4)=12),DecSun1+4,""),IF(AND(YEAR(DecSun1+11)=CalendarYear,MONTH(DecSun1+11)=12),DecSun1+11,""))</f>
        <v>45266</v>
      </c>
      <c r="M46" s="19">
        <f>IF(DAY(DecSun1)=1,IF(AND(YEAR(DecSun1+5)=CalendarYear,MONTH(DecSun1+5)=12),DecSun1+5,""),IF(AND(YEAR(DecSun1+12)=CalendarYear,MONTH(DecSun1+12)=12),DecSun1+12,""))</f>
        <v>45267</v>
      </c>
      <c r="N46" s="19">
        <f>IF(DAY(DecSun1)=1,IF(AND(YEAR(DecSun1+6)=CalendarYear,MONTH(DecSun1+6)=12),DecSun1+6,""),IF(AND(YEAR(DecSun1+13)=CalendarYear,MONTH(DecSun1+13)=12),DecSun1+13,""))</f>
        <v>45268</v>
      </c>
      <c r="O46" s="25">
        <f>IF(DAY(DecSun1)=1,IF(AND(YEAR(DecSun1+7)=CalendarYear,MONTH(DecSun1+7)=12),DecSun1+7,""),IF(AND(YEAR(DecSun1+14)=CalendarYear,MONTH(DecSun1+14)=12),DecSun1+14,""))</f>
        <v>45269</v>
      </c>
      <c r="P46" s="60"/>
      <c r="S46" s="94"/>
    </row>
    <row r="47" spans="1:19" ht="15" customHeight="1" x14ac:dyDescent="0.2">
      <c r="B47" s="52">
        <f>IF(DAY(NovSun1)=1,IF(AND(YEAR(NovSun1+8)=CalendarYear,MONTH(NovSun1+8)=11),NovSun1+8,""),IF(AND(YEAR(NovSun1+15)=CalendarYear,MONTH(NovSun1+15)=11),NovSun1+15,""))</f>
        <v>45242</v>
      </c>
      <c r="C47" s="2">
        <f>IF(DAY(NovSun1)=1,IF(AND(YEAR(NovSun1+9)=CalendarYear,MONTH(NovSun1+9)=11),NovSun1+9,""),IF(AND(YEAR(NovSun1+16)=CalendarYear,MONTH(NovSun1+16)=11),NovSun1+16,""))</f>
        <v>45243</v>
      </c>
      <c r="D47" s="2">
        <f>IF(DAY(NovSun1)=1,IF(AND(YEAR(NovSun1+10)=CalendarYear,MONTH(NovSun1+10)=11),NovSun1+10,""),IF(AND(YEAR(NovSun1+17)=CalendarYear,MONTH(NovSun1+17)=11),NovSun1+17,""))</f>
        <v>45244</v>
      </c>
      <c r="E47" s="2">
        <f>IF(DAY(NovSun1)=1,IF(AND(YEAR(NovSun1+11)=CalendarYear,MONTH(NovSun1+11)=11),NovSun1+11,""),IF(AND(YEAR(NovSun1+18)=CalendarYear,MONTH(NovSun1+18)=11),NovSun1+18,""))</f>
        <v>45245</v>
      </c>
      <c r="F47" s="2">
        <f>IF(DAY(NovSun1)=1,IF(AND(YEAR(NovSun1+12)=CalendarYear,MONTH(NovSun1+12)=11),NovSun1+12,""),IF(AND(YEAR(NovSun1+19)=CalendarYear,MONTH(NovSun1+19)=11),NovSun1+19,""))</f>
        <v>45246</v>
      </c>
      <c r="G47" s="2">
        <f>IF(DAY(NovSun1)=1,IF(AND(YEAR(NovSun1+13)=CalendarYear,MONTH(NovSun1+13)=11),NovSun1+13,""),IF(AND(YEAR(NovSun1+20)=CalendarYear,MONTH(NovSun1+20)=11),NovSun1+20,""))</f>
        <v>45247</v>
      </c>
      <c r="H47" s="25">
        <f>IF(DAY(NovSun1)=1,IF(AND(YEAR(NovSun1+14)=CalendarYear,MONTH(NovSun1+14)=11),NovSun1+14,""),IF(AND(YEAR(NovSun1+21)=CalendarYear,MONTH(NovSun1+21)=11),NovSun1+21,""))</f>
        <v>45248</v>
      </c>
      <c r="I47" s="17">
        <f>IF(DAY(DecSun1)=1,IF(AND(YEAR(DecSun1+8)=CalendarYear,MONTH(DecSun1+8)=12),DecSun1+8,""),IF(AND(YEAR(DecSun1+15)=CalendarYear,MONTH(DecSun1+15)=12),DecSun1+15,""))</f>
        <v>45270</v>
      </c>
      <c r="J47" s="2">
        <f>IF(DAY(DecSun1)=1,IF(AND(YEAR(DecSun1+9)=CalendarYear,MONTH(DecSun1+9)=12),DecSun1+9,""),IF(AND(YEAR(DecSun1+16)=CalendarYear,MONTH(DecSun1+16)=12),DecSun1+16,""))</f>
        <v>45271</v>
      </c>
      <c r="K47" s="2">
        <f>IF(DAY(DecSun1)=1,IF(AND(YEAR(DecSun1+10)=CalendarYear,MONTH(DecSun1+10)=12),DecSun1+10,""),IF(AND(YEAR(DecSun1+17)=CalendarYear,MONTH(DecSun1+17)=12),DecSun1+17,""))</f>
        <v>45272</v>
      </c>
      <c r="L47" s="2">
        <f>IF(DAY(DecSun1)=1,IF(AND(YEAR(DecSun1+11)=CalendarYear,MONTH(DecSun1+11)=12),DecSun1+11,""),IF(AND(YEAR(DecSun1+18)=CalendarYear,MONTH(DecSun1+18)=12),DecSun1+18,""))</f>
        <v>45273</v>
      </c>
      <c r="M47" s="2">
        <f>IF(DAY(DecSun1)=1,IF(AND(YEAR(DecSun1+12)=CalendarYear,MONTH(DecSun1+12)=12),DecSun1+12,""),IF(AND(YEAR(DecSun1+19)=CalendarYear,MONTH(DecSun1+19)=12),DecSun1+19,""))</f>
        <v>45274</v>
      </c>
      <c r="N47" s="2">
        <f>IF(DAY(DecSun1)=1,IF(AND(YEAR(DecSun1+13)=CalendarYear,MONTH(DecSun1+13)=12),DecSun1+13,""),IF(AND(YEAR(DecSun1+20)=CalendarYear,MONTH(DecSun1+20)=12),DecSun1+20,""))</f>
        <v>45275</v>
      </c>
      <c r="O47" s="25">
        <f>IF(DAY(DecSun1)=1,IF(AND(YEAR(DecSun1+14)=CalendarYear,MONTH(DecSun1+14)=12),DecSun1+14,""),IF(AND(YEAR(DecSun1+21)=CalendarYear,MONTH(DecSun1+21)=12),DecSun1+21,""))</f>
        <v>45276</v>
      </c>
      <c r="P47" s="60"/>
      <c r="S47" s="94"/>
    </row>
    <row r="48" spans="1:19" ht="15" customHeight="1" x14ac:dyDescent="0.2">
      <c r="B48" s="52">
        <f>IF(DAY(NovSun1)=1,IF(AND(YEAR(NovSun1+15)=CalendarYear,MONTH(NovSun1+15)=11),NovSun1+15,""),IF(AND(YEAR(NovSun1+22)=CalendarYear,MONTH(NovSun1+22)=11),NovSun1+22,""))</f>
        <v>45249</v>
      </c>
      <c r="C48" s="20">
        <f>IF(DAY(NovSun1)=1,IF(AND(YEAR(NovSun1+16)=CalendarYear,MONTH(NovSun1+16)=11),NovSun1+16,""),IF(AND(YEAR(NovSun1+23)=CalendarYear,MONTH(NovSun1+23)=11),NovSun1+23,""))</f>
        <v>45250</v>
      </c>
      <c r="D48" s="20">
        <f>IF(DAY(NovSun1)=1,IF(AND(YEAR(NovSun1+17)=CalendarYear,MONTH(NovSun1+17)=11),NovSun1+17,""),IF(AND(YEAR(NovSun1+24)=CalendarYear,MONTH(NovSun1+24)=11),NovSun1+24,""))</f>
        <v>45251</v>
      </c>
      <c r="E48" s="20">
        <f>IF(DAY(NovSun1)=1,IF(AND(YEAR(NovSun1+18)=CalendarYear,MONTH(NovSun1+18)=11),NovSun1+18,""),IF(AND(YEAR(NovSun1+25)=CalendarYear,MONTH(NovSun1+25)=11),NovSun1+25,""))</f>
        <v>45252</v>
      </c>
      <c r="F48" s="20">
        <f>IF(DAY(NovSun1)=1,IF(AND(YEAR(NovSun1+19)=CalendarYear,MONTH(NovSun1+19)=11),NovSun1+19,""),IF(AND(YEAR(NovSun1+26)=CalendarYear,MONTH(NovSun1+26)=11),NovSun1+26,""))</f>
        <v>45253</v>
      </c>
      <c r="G48" s="20">
        <f>IF(DAY(NovSun1)=1,IF(AND(YEAR(NovSun1+20)=CalendarYear,MONTH(NovSun1+20)=11),NovSun1+20,""),IF(AND(YEAR(NovSun1+27)=CalendarYear,MONTH(NovSun1+27)=11),NovSun1+27,""))</f>
        <v>45254</v>
      </c>
      <c r="H48" s="25">
        <f>IF(DAY(NovSun1)=1,IF(AND(YEAR(NovSun1+21)=CalendarYear,MONTH(NovSun1+21)=11),NovSun1+21,""),IF(AND(YEAR(NovSun1+28)=CalendarYear,MONTH(NovSun1+28)=11),NovSun1+28,""))</f>
        <v>45255</v>
      </c>
      <c r="I48" s="17">
        <f>IF(DAY(DecSun1)=1,IF(AND(YEAR(DecSun1+15)=CalendarYear,MONTH(DecSun1+15)=12),DecSun1+15,""),IF(AND(YEAR(DecSun1+22)=CalendarYear,MONTH(DecSun1+22)=12),DecSun1+22,""))</f>
        <v>45277</v>
      </c>
      <c r="J48" s="20">
        <f>IF(DAY(DecSun1)=1,IF(AND(YEAR(DecSun1+16)=CalendarYear,MONTH(DecSun1+16)=12),DecSun1+16,""),IF(AND(YEAR(DecSun1+23)=CalendarYear,MONTH(DecSun1+23)=12),DecSun1+23,""))</f>
        <v>45278</v>
      </c>
      <c r="K48" s="20">
        <f>IF(DAY(DecSun1)=1,IF(AND(YEAR(DecSun1+17)=CalendarYear,MONTH(DecSun1+17)=12),DecSun1+17,""),IF(AND(YEAR(DecSun1+24)=CalendarYear,MONTH(DecSun1+24)=12),DecSun1+24,""))</f>
        <v>45279</v>
      </c>
      <c r="L48" s="20">
        <f>IF(DAY(DecSun1)=1,IF(AND(YEAR(DecSun1+18)=CalendarYear,MONTH(DecSun1+18)=12),DecSun1+18,""),IF(AND(YEAR(DecSun1+25)=CalendarYear,MONTH(DecSun1+25)=12),DecSun1+25,""))</f>
        <v>45280</v>
      </c>
      <c r="M48" s="20">
        <f>IF(DAY(DecSun1)=1,IF(AND(YEAR(DecSun1+19)=CalendarYear,MONTH(DecSun1+19)=12),DecSun1+19,""),IF(AND(YEAR(DecSun1+26)=CalendarYear,MONTH(DecSun1+26)=12),DecSun1+26,""))</f>
        <v>45281</v>
      </c>
      <c r="N48" s="64">
        <f>IF(DAY(DecSun1)=1,IF(AND(YEAR(DecSun1+20)=CalendarYear,MONTH(DecSun1+20)=12),DecSun1+20,""),IF(AND(YEAR(DecSun1+27)=CalendarYear,MONTH(DecSun1+27)=12),DecSun1+27,""))</f>
        <v>45282</v>
      </c>
      <c r="O48" s="72">
        <f>IF(DAY(DecSun1)=1,IF(AND(YEAR(DecSun1+21)=CalendarYear,MONTH(DecSun1+21)=12),DecSun1+21,""),IF(AND(YEAR(DecSun1+28)=CalendarYear,MONTH(DecSun1+28)=12),DecSun1+28,""))</f>
        <v>45283</v>
      </c>
      <c r="P48" s="60"/>
      <c r="S48" s="94"/>
    </row>
    <row r="49" spans="2:19" ht="15" customHeight="1" x14ac:dyDescent="0.2">
      <c r="B49" s="52">
        <f>IF(DAY(NovSun1)=1,IF(AND(YEAR(NovSun1+22)=CalendarYear,MONTH(NovSun1+22)=11),NovSun1+22,""),IF(AND(YEAR(NovSun1+29)=CalendarYear,MONTH(NovSun1+29)=11),NovSun1+29,""))</f>
        <v>45256</v>
      </c>
      <c r="C49" s="2">
        <f>IF(DAY(NovSun1)=1,IF(AND(YEAR(NovSun1+23)=CalendarYear,MONTH(NovSun1+23)=11),NovSun1+23,""),IF(AND(YEAR(NovSun1+30)=CalendarYear,MONTH(NovSun1+30)=11),NovSun1+30,""))</f>
        <v>45257</v>
      </c>
      <c r="D49" s="27">
        <f>IF(DAY(NovSun1)=1,IF(AND(YEAR(NovSun1+24)=CalendarYear,MONTH(NovSun1+24)=11),NovSun1+24,""),IF(AND(YEAR(NovSun1+31)=CalendarYear,MONTH(NovSun1+31)=11),NovSun1+31,""))</f>
        <v>45258</v>
      </c>
      <c r="E49" s="27">
        <f>IF(DAY(NovSun1)=1,IF(AND(YEAR(NovSun1+25)=CalendarYear,MONTH(NovSun1+25)=11),NovSun1+25,""),IF(AND(YEAR(NovSun1+32)=CalendarYear,MONTH(NovSun1+32)=11),NovSun1+32,""))</f>
        <v>45259</v>
      </c>
      <c r="F49" s="27">
        <f>IF(DAY(NovSun1)=1,IF(AND(YEAR(NovSun1+26)=CalendarYear,MONTH(NovSun1+26)=11),NovSun1+26,""),IF(AND(YEAR(NovSun1+33)=CalendarYear,MONTH(NovSun1+33)=11),NovSun1+33,""))</f>
        <v>45260</v>
      </c>
      <c r="G49" s="27" t="str">
        <f>IF(DAY(NovSun1)=1,IF(AND(YEAR(NovSun1+27)=CalendarYear,MONTH(NovSun1+27)=11),NovSun1+27,""),IF(AND(YEAR(NovSun1+34)=CalendarYear,MONTH(NovSun1+34)=11),NovSun1+34,""))</f>
        <v/>
      </c>
      <c r="H49" s="25" t="str">
        <f>IF(DAY(NovSun1)=1,IF(AND(YEAR(NovSun1+28)=CalendarYear,MONTH(NovSun1+28)=11),NovSun1+28,""),IF(AND(YEAR(NovSun1+35)=CalendarYear,MONTH(NovSun1+35)=11),NovSun1+35,""))</f>
        <v/>
      </c>
      <c r="I49" s="17">
        <f>IF(DAY(DecSun1)=1,IF(AND(YEAR(DecSun1+22)=CalendarYear,MONTH(DecSun1+22)=12),DecSun1+22,""),IF(AND(YEAR(DecSun1+29)=CalendarYear,MONTH(DecSun1+29)=12),DecSun1+29,""))</f>
        <v>45284</v>
      </c>
      <c r="J49" s="17">
        <f>IF(DAY(DecSun1)=1,IF(AND(YEAR(DecSun1+23)=CalendarYear,MONTH(DecSun1+23)=12),DecSun1+23,""),IF(AND(YEAR(DecSun1+30)=CalendarYear,MONTH(DecSun1+30)=12),DecSun1+30,""))</f>
        <v>45285</v>
      </c>
      <c r="K49" s="17">
        <f>IF(DAY(DecSun1)=1,IF(AND(YEAR(DecSun1+24)=CalendarYear,MONTH(DecSun1+24)=12),DecSun1+24,""),IF(AND(YEAR(DecSun1+31)=CalendarYear,MONTH(DecSun1+31)=12),DecSun1+31,""))</f>
        <v>45286</v>
      </c>
      <c r="L49" s="2">
        <f>IF(DAY(DecSun1)=1,IF(AND(YEAR(DecSun1+25)=CalendarYear,MONTH(DecSun1+25)=12),DecSun1+25,""),IF(AND(YEAR(DecSun1+32)=CalendarYear,MONTH(DecSun1+32)=12),DecSun1+32,""))</f>
        <v>45287</v>
      </c>
      <c r="M49" s="2">
        <f>IF(DAY(DecSun1)=1,IF(AND(YEAR(DecSun1+26)=CalendarYear,MONTH(DecSun1+26)=12),DecSun1+26,""),IF(AND(YEAR(DecSun1+33)=CalendarYear,MONTH(DecSun1+33)=12),DecSun1+33,""))</f>
        <v>45288</v>
      </c>
      <c r="N49" s="2">
        <f>IF(DAY(DecSun1)=1,IF(AND(YEAR(DecSun1+27)=CalendarYear,MONTH(DecSun1+27)=12),DecSun1+27,""),IF(AND(YEAR(DecSun1+34)=CalendarYear,MONTH(DecSun1+34)=12),DecSun1+34,""))</f>
        <v>45289</v>
      </c>
      <c r="O49" s="72">
        <v>30</v>
      </c>
      <c r="P49" s="60"/>
      <c r="S49" s="94"/>
    </row>
    <row r="50" spans="2:19" ht="13.5" customHeight="1" x14ac:dyDescent="0.2">
      <c r="B50" s="32" t="str">
        <f>IF(DAY(NovSun1)=1,IF(AND(YEAR(NovSun1+29)=CalendarYear,MONTH(NovSun1+29)=11),NovSun1+29,""),IF(AND(YEAR(NovSun1+36)=CalendarYear,MONTH(NovSun1+36)=11),NovSun1+36,""))</f>
        <v/>
      </c>
      <c r="C50" s="27" t="str">
        <f>IF(DAY(NovSun1)=1,IF(AND(YEAR(NovSun1+30)=CalendarYear,MONTH(NovSun1+30)=11),NovSun1+30,""),IF(AND(YEAR(NovSun1+37)=CalendarYear,MONTH(NovSun1+37)=11),NovSun1+37,""))</f>
        <v/>
      </c>
      <c r="D50" s="27" t="str">
        <f>IF(DAY(NovSun1)=1,IF(AND(YEAR(NovSun1+31)=CalendarYear,MONTH(NovSun1+31)=11),NovSun1+31,""),IF(AND(YEAR(NovSun1+38)=CalendarYear,MONTH(NovSun1+38)=11),NovSun1+38,""))</f>
        <v/>
      </c>
      <c r="E50" s="27" t="str">
        <f>IF(DAY(NovSun1)=1,IF(AND(YEAR(NovSun1+32)=CalendarYear,MONTH(NovSun1+32)=11),NovSun1+32,""),IF(AND(YEAR(NovSun1+39)=CalendarYear,MONTH(NovSun1+39)=11),NovSun1+39,""))</f>
        <v/>
      </c>
      <c r="F50" s="27" t="str">
        <f>IF(DAY(NovSun1)=1,IF(AND(YEAR(NovSun1+33)=CalendarYear,MONTH(NovSun1+33)=11),NovSun1+33,""),IF(AND(YEAR(NovSun1+40)=CalendarYear,MONTH(NovSun1+40)=11),NovSun1+40,""))</f>
        <v/>
      </c>
      <c r="G50" s="27" t="str">
        <f>IF(DAY(NovSun1)=1,IF(AND(YEAR(NovSun1+34)=CalendarYear,MONTH(NovSun1+34)=11),NovSun1+34,""),IF(AND(YEAR(NovSun1+41)=CalendarYear,MONTH(NovSun1+41)=11),NovSun1+41,""))</f>
        <v/>
      </c>
      <c r="H50" s="28" t="str">
        <f>IF(DAY(NovSun1)=1,IF(AND(YEAR(NovSun1+35)=CalendarYear,MONTH(NovSun1+35)=11),NovSun1+35,""),IF(AND(YEAR(NovSun1+42)=CalendarYear,MONTH(NovSun1+42)=11),NovSun1+42,""))</f>
        <v/>
      </c>
      <c r="I50" s="35">
        <f>IF(DAY(DecSun1)=1,IF(AND(YEAR(DecSun1+29)=CalendarYear,MONTH(DecSun1+29)=12),DecSun1+29,""),IF(AND(YEAR(DecSun1+36)=CalendarYear,MONTH(DecSun1+36)=12),DecSun1+36,""))</f>
        <v>45291</v>
      </c>
      <c r="J50" s="27" t="str">
        <f>IF(DAY(DecSun1)=1,IF(AND(YEAR(DecSun1+30)=CalendarYear,MONTH(DecSun1+30)=12),DecSun1+30,""),IF(AND(YEAR(DecSun1+37)=CalendarYear,MONTH(DecSun1+37)=12),DecSun1+37,""))</f>
        <v/>
      </c>
      <c r="K50" s="27" t="str">
        <f>IF(DAY(DecSun1)=1,IF(AND(YEAR(DecSun1+31)=CalendarYear,MONTH(DecSun1+31)=12),DecSun1+31,""),IF(AND(YEAR(DecSun1+38)=CalendarYear,MONTH(DecSun1+38)=12),DecSun1+38,""))</f>
        <v/>
      </c>
      <c r="L50" s="27" t="str">
        <f>IF(DAY(DecSun1)=1,IF(AND(YEAR(DecSun1+32)=CalendarYear,MONTH(DecSun1+32)=12),DecSun1+32,""),IF(AND(YEAR(DecSun1+39)=CalendarYear,MONTH(DecSun1+39)=12),DecSun1+39,""))</f>
        <v/>
      </c>
      <c r="M50" s="27" t="str">
        <f>IF(DAY(DecSun1)=1,IF(AND(YEAR(DecSun1+33)=CalendarYear,MONTH(DecSun1+33)=12),DecSun1+33,""),IF(AND(YEAR(DecSun1+40)=CalendarYear,MONTH(DecSun1+40)=12),DecSun1+40,""))</f>
        <v/>
      </c>
      <c r="N50" s="27" t="str">
        <f>IF(DAY(DecSun1)=1,IF(AND(YEAR(DecSun1+34)=CalendarYear,MONTH(DecSun1+34)=12),DecSun1+34,""),IF(AND(YEAR(DecSun1+41)=CalendarYear,MONTH(DecSun1+41)=12),DecSun1+41,""))</f>
        <v/>
      </c>
      <c r="O50" s="28" t="str">
        <f>IF(DAY(DecSun1)=1,IF(AND(YEAR(DecSun1+35)=CalendarYear,MONTH(DecSun1+35)=12),DecSun1+35,""),IF(AND(YEAR(DecSun1+42)=CalendarYear,MONTH(DecSun1+42)=12),DecSun1+42,""))</f>
        <v/>
      </c>
      <c r="S50" s="5"/>
    </row>
    <row r="51" spans="2:19" ht="15" customHeight="1" x14ac:dyDescent="0.2">
      <c r="S51" s="5"/>
    </row>
    <row r="52" spans="2:19" ht="15" customHeight="1" x14ac:dyDescent="0.2"/>
    <row r="53" spans="2:19" ht="15" customHeight="1" x14ac:dyDescent="0.2"/>
    <row r="54" spans="2:19" ht="15" customHeight="1" x14ac:dyDescent="0.2"/>
    <row r="55" spans="2:19" ht="15" customHeight="1" x14ac:dyDescent="0.2"/>
    <row r="56" spans="2:19" ht="15" customHeight="1" x14ac:dyDescent="0.2"/>
    <row r="57" spans="2:19" ht="15" customHeight="1" x14ac:dyDescent="0.2"/>
    <row r="58" spans="2:19" ht="15" customHeight="1" x14ac:dyDescent="0.2"/>
    <row r="59" spans="2:19" ht="15" customHeight="1" x14ac:dyDescent="0.2"/>
    <row r="60" spans="2:19" ht="15" customHeight="1" x14ac:dyDescent="0.2"/>
    <row r="61" spans="2:19" ht="15" customHeight="1" x14ac:dyDescent="0.2"/>
    <row r="62" spans="2:19" ht="15" customHeight="1" x14ac:dyDescent="0.2"/>
    <row r="63" spans="2:19" ht="15" customHeight="1" x14ac:dyDescent="0.2"/>
  </sheetData>
  <mergeCells count="16">
    <mergeCell ref="B11:H11"/>
    <mergeCell ref="I11:O11"/>
    <mergeCell ref="B1:E1"/>
    <mergeCell ref="F1:O1"/>
    <mergeCell ref="B2:H2"/>
    <mergeCell ref="B3:H3"/>
    <mergeCell ref="I3:O3"/>
    <mergeCell ref="B43:H43"/>
    <mergeCell ref="I43:O43"/>
    <mergeCell ref="S45:S49"/>
    <mergeCell ref="B19:H19"/>
    <mergeCell ref="I19:O19"/>
    <mergeCell ref="B27:H27"/>
    <mergeCell ref="I27:O27"/>
    <mergeCell ref="B35:H35"/>
    <mergeCell ref="I35:O35"/>
  </mergeCells>
  <dataValidations count="1">
    <dataValidation allowBlank="1" showInputMessage="1" showErrorMessage="1" errorTitle="Invalid Year" error="Enter a year from 1900 to 9999, or use the scroll bar to find a year." sqref="B1" xr:uid="{2F842D23-6FA6-439E-97D3-300FF8DE359F}"/>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9457" r:id="rId3" name="Spinner">
              <controlPr defaultSize="0" print="0" autoPict="0" altText="Use the spinner button to change calendar year or enter year in cell C1">
                <anchor moveWithCells="1">
                  <from>
                    <xdr:col>1</xdr:col>
                    <xdr:colOff>0</xdr:colOff>
                    <xdr:row>0</xdr:row>
                    <xdr:rowOff>38100</xdr:rowOff>
                  </from>
                  <to>
                    <xdr:col>1</xdr:col>
                    <xdr:colOff>133350</xdr:colOff>
                    <xdr:row>4</xdr:row>
                    <xdr:rowOff>76200</xdr:rowOff>
                  </to>
                </anchor>
              </controlPr>
            </control>
          </mc:Choice>
        </mc:AlternateContent>
        <mc:AlternateContent xmlns:mc="http://schemas.openxmlformats.org/markup-compatibility/2006">
          <mc:Choice Requires="x14">
            <control shapeId="19458" r:id="rId4" name="Spinner 2">
              <controlPr defaultSize="0" print="0" autoPict="0" altText="Use the spinner button to change calendar year or enter year in cell C1">
                <anchor moveWithCells="1">
                  <from>
                    <xdr:col>1</xdr:col>
                    <xdr:colOff>0</xdr:colOff>
                    <xdr:row>0</xdr:row>
                    <xdr:rowOff>38100</xdr:rowOff>
                  </from>
                  <to>
                    <xdr:col>1</xdr:col>
                    <xdr:colOff>133350</xdr:colOff>
                    <xdr:row>4</xdr:row>
                    <xdr:rowOff>76200</xdr:rowOff>
                  </to>
                </anchor>
              </controlPr>
            </control>
          </mc:Choice>
        </mc:AlternateContent>
      </controls>
    </mc:Choice>
  </mc:AlternateContent>
  <tableParts count="12">
    <tablePart r:id="rId5"/>
    <tablePart r:id="rId6"/>
    <tablePart r:id="rId7"/>
    <tablePart r:id="rId8"/>
    <tablePart r:id="rId9"/>
    <tablePart r:id="rId10"/>
    <tablePart r:id="rId11"/>
    <tablePart r:id="rId12"/>
    <tablePart r:id="rId13"/>
    <tablePart r:id="rId14"/>
    <tablePart r:id="rId15"/>
    <tablePart r:id="rId1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BB93D-303C-4FF4-9AD3-4D88B1C73C40}">
  <sheetPr>
    <tabColor rgb="FF00B050"/>
  </sheetPr>
  <dimension ref="A1:AK63"/>
  <sheetViews>
    <sheetView zoomScaleNormal="100" workbookViewId="0">
      <selection activeCell="R27" sqref="R27:R30"/>
    </sheetView>
  </sheetViews>
  <sheetFormatPr defaultColWidth="9.5" defaultRowHeight="11.25" x14ac:dyDescent="0.2"/>
  <cols>
    <col min="1" max="1" width="1.5" style="16" customWidth="1"/>
    <col min="2" max="15" width="5.83203125" customWidth="1"/>
    <col min="16" max="17" width="1.1640625" customWidth="1"/>
    <col min="18" max="18" width="33.1640625" customWidth="1"/>
    <col min="19" max="19" width="60" customWidth="1"/>
    <col min="20" max="20" width="49.1640625" customWidth="1"/>
    <col min="21" max="39" width="9.33203125" customWidth="1"/>
  </cols>
  <sheetData>
    <row r="1" spans="1:37" ht="30" customHeight="1" x14ac:dyDescent="0.2">
      <c r="A1" s="59" t="s">
        <v>1</v>
      </c>
      <c r="B1" s="101">
        <v>2023</v>
      </c>
      <c r="C1" s="101"/>
      <c r="D1" s="101"/>
      <c r="E1" s="101"/>
      <c r="F1" s="95" t="s">
        <v>43</v>
      </c>
      <c r="G1" s="96"/>
      <c r="H1" s="96"/>
      <c r="I1" s="96"/>
      <c r="J1" s="96"/>
      <c r="K1" s="96"/>
      <c r="L1" s="96"/>
      <c r="M1" s="96"/>
      <c r="N1" s="96"/>
      <c r="O1" s="96"/>
      <c r="P1" s="60"/>
      <c r="Q1" s="60"/>
      <c r="R1" s="62" t="s">
        <v>32</v>
      </c>
      <c r="S1" s="50"/>
    </row>
    <row r="2" spans="1:37" ht="15" customHeight="1" x14ac:dyDescent="0.2">
      <c r="A2" s="15" t="s">
        <v>2</v>
      </c>
      <c r="B2" s="89"/>
      <c r="C2" s="89"/>
      <c r="D2" s="89"/>
      <c r="E2" s="89"/>
      <c r="F2" s="89"/>
      <c r="G2" s="89"/>
      <c r="H2" s="89"/>
      <c r="P2" s="60"/>
    </row>
    <row r="3" spans="1:37" ht="15" customHeight="1" x14ac:dyDescent="0.3">
      <c r="A3" s="16" t="s">
        <v>3</v>
      </c>
      <c r="B3" s="100" t="s">
        <v>19</v>
      </c>
      <c r="C3" s="90"/>
      <c r="D3" s="90"/>
      <c r="E3" s="90"/>
      <c r="F3" s="90"/>
      <c r="G3" s="90"/>
      <c r="H3" s="91"/>
      <c r="I3" s="102" t="s">
        <v>20</v>
      </c>
      <c r="J3" s="92"/>
      <c r="K3" s="92"/>
      <c r="L3" s="92"/>
      <c r="M3" s="92"/>
      <c r="N3" s="92"/>
      <c r="O3" s="93"/>
      <c r="P3" s="60"/>
      <c r="S3" s="49"/>
    </row>
    <row r="4" spans="1:37" ht="15" customHeight="1" x14ac:dyDescent="0.3">
      <c r="A4" s="15" t="s">
        <v>11</v>
      </c>
      <c r="B4" s="51" t="s">
        <v>0</v>
      </c>
      <c r="C4" s="13" t="s">
        <v>44</v>
      </c>
      <c r="D4" s="13" t="s">
        <v>45</v>
      </c>
      <c r="E4" s="13" t="s">
        <v>46</v>
      </c>
      <c r="F4" s="13" t="s">
        <v>47</v>
      </c>
      <c r="G4" s="13" t="s">
        <v>48</v>
      </c>
      <c r="H4" s="24" t="s">
        <v>49</v>
      </c>
      <c r="I4" s="51" t="s">
        <v>0</v>
      </c>
      <c r="J4" s="13" t="s">
        <v>44</v>
      </c>
      <c r="K4" s="13" t="s">
        <v>45</v>
      </c>
      <c r="L4" s="13" t="s">
        <v>46</v>
      </c>
      <c r="M4" s="13" t="s">
        <v>47</v>
      </c>
      <c r="N4" s="13" t="s">
        <v>48</v>
      </c>
      <c r="O4" s="24" t="s">
        <v>49</v>
      </c>
      <c r="P4" s="60"/>
      <c r="R4" s="78"/>
      <c r="S4" s="48"/>
    </row>
    <row r="5" spans="1:37" ht="15" customHeight="1" x14ac:dyDescent="0.3">
      <c r="A5" s="15"/>
      <c r="B5" s="52">
        <f>IF(DAY(JanSun1)=1,"",IF(AND(YEAR(JanSun1+1)=CalendarYear,MONTH(JanSun1+1)=1),JanSun1+1,""))</f>
        <v>44927</v>
      </c>
      <c r="C5" s="2">
        <v>2</v>
      </c>
      <c r="D5" s="2">
        <f>IF(DAY(JanSun1)=1,"",IF(AND(YEAR(JanSun1+3)=CalendarYear,MONTH(JanSun1+3)=1),JanSun1+3,""))</f>
        <v>44929</v>
      </c>
      <c r="E5" s="2">
        <f>IF(DAY(JanSun1)=1,"",IF(AND(YEAR(JanSun1+4)=CalendarYear,MONTH(JanSun1+4)=1),JanSun1+4,""))</f>
        <v>44930</v>
      </c>
      <c r="F5" s="71">
        <f>IF(DAY(JanSun1)=1,"",IF(AND(YEAR(JanSun1+5)=CalendarYear,MONTH(JanSun1+5)=1),JanSun1+5,""))</f>
        <v>44931</v>
      </c>
      <c r="G5" s="71">
        <f>IF(DAY(JanSun1)=1,"",IF(AND(YEAR(JanSun1+6)=CalendarYear,MONTH(JanSun1+6)=1),JanSun1+6,""))</f>
        <v>44932</v>
      </c>
      <c r="H5" s="72">
        <f>IF(DAY(JanSun1)=1,IF(AND(YEAR(JanSun1)=CalendarYear,MONTH(JanSun1)=1),JanSun1,""),IF(AND(YEAR(JanSun1+7)=CalendarYear,MONTH(JanSun1+7)=1),JanSun1+7,""))</f>
        <v>44933</v>
      </c>
      <c r="I5" s="52" t="str">
        <f>IF(DAY(FebSun1)=1,"",IF(AND(YEAR(FebSun1+1)=CalendarYear,MONTH(FebSun1+1)=2),FebSun1+1,""))</f>
        <v/>
      </c>
      <c r="J5" s="2" t="str">
        <f>IF(DAY(FebSun1)=1,"",IF(AND(YEAR(FebSun1+2)=CalendarYear,MONTH(FebSun1+2)=2),FebSun1+2,""))</f>
        <v/>
      </c>
      <c r="K5" s="2" t="str">
        <f>IF(DAY(FebSun1)=1,"",IF(AND(YEAR(FebSun1+3)=CalendarYear,MONTH(FebSun1+3)=2),FebSun1+3,""))</f>
        <v/>
      </c>
      <c r="L5" s="2">
        <f>IF(DAY(FebSun1)=1,"",IF(AND(YEAR(FebSun1+4)=CalendarYear,MONTH(FebSun1+4)=2),FebSun1+4,""))</f>
        <v>44958</v>
      </c>
      <c r="M5" s="2">
        <f>IF(DAY(FebSun1)=1,"",IF(AND(YEAR(FebSun1+5)=CalendarYear,MONTH(FebSun1+5)=2),FebSun1+5,""))</f>
        <v>44959</v>
      </c>
      <c r="N5" s="2">
        <f>IF(DAY(FebSun1)=1,"",IF(AND(YEAR(FebSun1+6)=CalendarYear,MONTH(FebSun1+6)=2),FebSun1+6,""))</f>
        <v>44960</v>
      </c>
      <c r="O5" s="25">
        <f>IF(DAY(FebSun1)=1,IF(AND(YEAR(FebSun1)=CalendarYear,MONTH(FebSun1)=2),FebSun1,""),IF(AND(YEAR(FebSun1+7)=CalendarYear,MONTH(FebSun1+7)=2),FebSun1+7,""))</f>
        <v>44961</v>
      </c>
      <c r="P5" s="60"/>
      <c r="R5" s="78"/>
      <c r="S5" s="48"/>
    </row>
    <row r="6" spans="1:37" ht="15" customHeight="1" x14ac:dyDescent="0.25">
      <c r="A6" s="15"/>
      <c r="B6" s="52">
        <f>IF(DAY(JanSun1)=1,IF(AND(YEAR(JanSun1+1)=CalendarYear,MONTH(JanSun1+1)=1),JanSun1+1,""),IF(AND(YEAR(JanSun1+8)=CalendarYear,MONTH(JanSun1+8)=1),JanSun1+8,""))</f>
        <v>44934</v>
      </c>
      <c r="C6" s="2">
        <f>IF(DAY(JanSun1)=1,IF(AND(YEAR(JanSun1+2)=CalendarYear,MONTH(JanSun1+2)=1),JanSun1+2,""),IF(AND(YEAR(JanSun1+9)=CalendarYear,MONTH(JanSun1+9)=1),JanSun1+9,""))</f>
        <v>44935</v>
      </c>
      <c r="D6" s="2">
        <f>IF(DAY(JanSun1)=1,IF(AND(YEAR(JanSun1+3)=CalendarYear,MONTH(JanSun1+3)=1),JanSun1+3,""),IF(AND(YEAR(JanSun1+10)=CalendarYear,MONTH(JanSun1+10)=1),JanSun1+10,""))</f>
        <v>44936</v>
      </c>
      <c r="E6" s="2">
        <f>IF(DAY(JanSun1)=1,IF(AND(YEAR(JanSun1+4)=CalendarYear,MONTH(JanSun1+4)=1),JanSun1+4,""),IF(AND(YEAR(JanSun1+11)=CalendarYear,MONTH(JanSun1+11)=1),JanSun1+11,""))</f>
        <v>44937</v>
      </c>
      <c r="F6" s="2">
        <f>IF(DAY(JanSun1)=1,IF(AND(YEAR(JanSun1+5)=CalendarYear,MONTH(JanSun1+5)=1),JanSun1+5,""),IF(AND(YEAR(JanSun1+12)=CalendarYear,MONTH(JanSun1+12)=1),JanSun1+12,""))</f>
        <v>44938</v>
      </c>
      <c r="G6" s="2">
        <f>IF(DAY(JanSun1)=1,IF(AND(YEAR(JanSun1+6)=CalendarYear,MONTH(JanSun1+6)=1),JanSun1+6,""),IF(AND(YEAR(JanSun1+13)=CalendarYear,MONTH(JanSun1+13)=1),JanSun1+13,""))</f>
        <v>44939</v>
      </c>
      <c r="H6" s="25">
        <f>IF(DAY(JanSun1)=1,IF(AND(YEAR(JanSun1+7)=CalendarYear,MONTH(JanSun1+7)=1),JanSun1+7,""),IF(AND(YEAR(JanSun1+14)=CalendarYear,MONTH(JanSun1+14)=1),JanSun1+14,""))</f>
        <v>44940</v>
      </c>
      <c r="I6" s="52">
        <f>IF(DAY(FebSun1)=1,IF(AND(YEAR(FebSun1+1)=CalendarYear,MONTH(FebSun1+1)=2),FebSun1+1,""),IF(AND(YEAR(FebSun1+8)=CalendarYear,MONTH(FebSun1+8)=2),FebSun1+8,""))</f>
        <v>44962</v>
      </c>
      <c r="J6" s="2">
        <f>IF(DAY(FebSun1)=1,IF(AND(YEAR(FebSun1+2)=CalendarYear,MONTH(FebSun1+2)=2),FebSun1+2,""),IF(AND(YEAR(FebSun1+9)=CalendarYear,MONTH(FebSun1+9)=2),FebSun1+9,""))</f>
        <v>44963</v>
      </c>
      <c r="K6" s="2">
        <f>IF(DAY(FebSun1)=1,IF(AND(YEAR(FebSun1+3)=CalendarYear,MONTH(FebSun1+3)=2),FebSun1+3,""),IF(AND(YEAR(FebSun1+10)=CalendarYear,MONTH(FebSun1+10)=2),FebSun1+10,""))</f>
        <v>44964</v>
      </c>
      <c r="L6" s="2">
        <f>IF(DAY(FebSun1)=1,IF(AND(YEAR(FebSun1+4)=CalendarYear,MONTH(FebSun1+4)=2),FebSun1+4,""),IF(AND(YEAR(FebSun1+11)=CalendarYear,MONTH(FebSun1+11)=2),FebSun1+11,""))</f>
        <v>44965</v>
      </c>
      <c r="M6" s="2">
        <f>IF(DAY(FebSun1)=1,IF(AND(YEAR(FebSun1+5)=CalendarYear,MONTH(FebSun1+5)=2),FebSun1+5,""),IF(AND(YEAR(FebSun1+12)=CalendarYear,MONTH(FebSun1+12)=2),FebSun1+12,""))</f>
        <v>44966</v>
      </c>
      <c r="N6" s="2">
        <f>IF(DAY(FebSun1)=1,IF(AND(YEAR(FebSun1+6)=CalendarYear,MONTH(FebSun1+6)=2),FebSun1+6,""),IF(AND(YEAR(FebSun1+13)=CalendarYear,MONTH(FebSun1+13)=2),FebSun1+13,""))</f>
        <v>44967</v>
      </c>
      <c r="O6" s="25">
        <f>IF(DAY(FebSun1)=1,IF(AND(YEAR(FebSun1+7)=CalendarYear,MONTH(FebSun1+7)=2),FebSun1+7,""),IF(AND(YEAR(FebSun1+14)=CalendarYear,MONTH(FebSun1+14)=2),FebSun1+14,""))</f>
        <v>44968</v>
      </c>
      <c r="P6" s="60"/>
      <c r="R6" s="48"/>
      <c r="S6" s="48"/>
    </row>
    <row r="7" spans="1:37" ht="15" customHeight="1" x14ac:dyDescent="0.25">
      <c r="B7" s="52">
        <f>IF(DAY(JanSun1)=1,IF(AND(YEAR(JanSun1+8)=CalendarYear,MONTH(JanSun1+8)=1),JanSun1+8,""),IF(AND(YEAR(JanSun1+15)=CalendarYear,MONTH(JanSun1+15)=1),JanSun1+15,""))</f>
        <v>44941</v>
      </c>
      <c r="C7" s="2">
        <f>IF(DAY(JanSun1)=1,IF(AND(YEAR(JanSun1+9)=CalendarYear,MONTH(JanSun1+9)=1),JanSun1+9,""),IF(AND(YEAR(JanSun1+16)=CalendarYear,MONTH(JanSun1+16)=1),JanSun1+16,""))</f>
        <v>44942</v>
      </c>
      <c r="D7" s="2">
        <f>IF(DAY(JanSun1)=1,IF(AND(YEAR(JanSun1+10)=CalendarYear,MONTH(JanSun1+10)=1),JanSun1+10,""),IF(AND(YEAR(JanSun1+17)=CalendarYear,MONTH(JanSun1+17)=1),JanSun1+17,""))</f>
        <v>44943</v>
      </c>
      <c r="E7" s="2">
        <f>IF(DAY(JanSun1)=1,IF(AND(YEAR(JanSun1+11)=CalendarYear,MONTH(JanSun1+11)=1),JanSun1+11,""),IF(AND(YEAR(JanSun1+18)=CalendarYear,MONTH(JanSun1+18)=1),JanSun1+18,""))</f>
        <v>44944</v>
      </c>
      <c r="F7" s="2">
        <f>IF(DAY(JanSun1)=1,IF(AND(YEAR(JanSun1+12)=CalendarYear,MONTH(JanSun1+12)=1),JanSun1+12,""),IF(AND(YEAR(JanSun1+19)=CalendarYear,MONTH(JanSun1+19)=1),JanSun1+19,""))</f>
        <v>44945</v>
      </c>
      <c r="G7" s="2">
        <f>IF(DAY(JanSun1)=1,IF(AND(YEAR(JanSun1+13)=CalendarYear,MONTH(JanSun1+13)=1),JanSun1+13,""),IF(AND(YEAR(JanSun1+20)=CalendarYear,MONTH(JanSun1+20)=1),JanSun1+20,""))</f>
        <v>44946</v>
      </c>
      <c r="H7" s="25">
        <f>IF(DAY(JanSun1)=1,IF(AND(YEAR(JanSun1+14)=CalendarYear,MONTH(JanSun1+14)=1),JanSun1+14,""),IF(AND(YEAR(JanSun1+21)=CalendarYear,MONTH(JanSun1+21)=1),JanSun1+21,""))</f>
        <v>44947</v>
      </c>
      <c r="I7" s="52">
        <f>IF(DAY(FebSun1)=1,IF(AND(YEAR(FebSun1+8)=CalendarYear,MONTH(FebSun1+8)=2),FebSun1+8,""),IF(AND(YEAR(FebSun1+15)=CalendarYear,MONTH(FebSun1+15)=2),FebSun1+15,""))</f>
        <v>44969</v>
      </c>
      <c r="J7" s="2">
        <f>IF(DAY(FebSun1)=1,IF(AND(YEAR(FebSun1+9)=CalendarYear,MONTH(FebSun1+9)=2),FebSun1+9,""),IF(AND(YEAR(FebSun1+16)=CalendarYear,MONTH(FebSun1+16)=2),FebSun1+16,""))</f>
        <v>44970</v>
      </c>
      <c r="K7" s="2">
        <f>IF(DAY(FebSun1)=1,IF(AND(YEAR(FebSun1+10)=CalendarYear,MONTH(FebSun1+10)=2),FebSun1+10,""),IF(AND(YEAR(FebSun1+17)=CalendarYear,MONTH(FebSun1+17)=2),FebSun1+17,""))</f>
        <v>44971</v>
      </c>
      <c r="L7" s="2">
        <f>IF(DAY(FebSun1)=1,IF(AND(YEAR(FebSun1+11)=CalendarYear,MONTH(FebSun1+11)=2),FebSun1+11,""),IF(AND(YEAR(FebSun1+18)=CalendarYear,MONTH(FebSun1+18)=2),FebSun1+18,""))</f>
        <v>44972</v>
      </c>
      <c r="M7" s="2">
        <f>IF(DAY(FebSun1)=1,IF(AND(YEAR(FebSun1+12)=CalendarYear,MONTH(FebSun1+12)=2),FebSun1+12,""),IF(AND(YEAR(FebSun1+19)=CalendarYear,MONTH(FebSun1+19)=2),FebSun1+19,""))</f>
        <v>44973</v>
      </c>
      <c r="N7" s="2">
        <f>IF(DAY(FebSun1)=1,IF(AND(YEAR(FebSun1+13)=CalendarYear,MONTH(FebSun1+13)=2),FebSun1+13,""),IF(AND(YEAR(FebSun1+20)=CalendarYear,MONTH(FebSun1+20)=2),FebSun1+20,""))</f>
        <v>44974</v>
      </c>
      <c r="O7" s="25">
        <f>IF(DAY(FebSun1)=1,IF(AND(YEAR(FebSun1+14)=CalendarYear,MONTH(FebSun1+14)=2),FebSun1+14,""),IF(AND(YEAR(FebSun1+21)=CalendarYear,MONTH(FebSun1+21)=2),FebSun1+21,""))</f>
        <v>44975</v>
      </c>
      <c r="P7" s="60"/>
      <c r="R7" s="48"/>
      <c r="S7" s="48"/>
    </row>
    <row r="8" spans="1:37" ht="15" customHeight="1" x14ac:dyDescent="0.25">
      <c r="B8" s="52">
        <f>IF(DAY(JanSun1)=1,IF(AND(YEAR(JanSun1+15)=CalendarYear,MONTH(JanSun1+15)=1),JanSun1+15,""),IF(AND(YEAR(JanSun1+22)=CalendarYear,MONTH(JanSun1+22)=1),JanSun1+22,""))</f>
        <v>44948</v>
      </c>
      <c r="C8" s="2">
        <f>IF(DAY(JanSun1)=1,IF(AND(YEAR(JanSun1+16)=CalendarYear,MONTH(JanSun1+16)=1),JanSun1+16,""),IF(AND(YEAR(JanSun1+23)=CalendarYear,MONTH(JanSun1+23)=1),JanSun1+23,""))</f>
        <v>44949</v>
      </c>
      <c r="D8" s="2">
        <f>IF(DAY(JanSun1)=1,IF(AND(YEAR(JanSun1+17)=CalendarYear,MONTH(JanSun1+17)=1),JanSun1+17,""),IF(AND(YEAR(JanSun1+24)=CalendarYear,MONTH(JanSun1+24)=1),JanSun1+24,""))</f>
        <v>44950</v>
      </c>
      <c r="E8" s="2">
        <f>IF(DAY(JanSun1)=1,IF(AND(YEAR(JanSun1+18)=CalendarYear,MONTH(JanSun1+18)=1),JanSun1+18,""),IF(AND(YEAR(JanSun1+25)=CalendarYear,MONTH(JanSun1+25)=1),JanSun1+25,""))</f>
        <v>44951</v>
      </c>
      <c r="F8" s="2">
        <f>IF(DAY(JanSun1)=1,IF(AND(YEAR(JanSun1+19)=CalendarYear,MONTH(JanSun1+19)=1),JanSun1+19,""),IF(AND(YEAR(JanSun1+26)=CalendarYear,MONTH(JanSun1+26)=1),JanSun1+26,""))</f>
        <v>44952</v>
      </c>
      <c r="G8" s="2">
        <f>IF(DAY(JanSun1)=1,IF(AND(YEAR(JanSun1+20)=CalendarYear,MONTH(JanSun1+20)=1),JanSun1+20,""),IF(AND(YEAR(JanSun1+27)=CalendarYear,MONTH(JanSun1+27)=1),JanSun1+27,""))</f>
        <v>44953</v>
      </c>
      <c r="H8" s="25">
        <f>IF(DAY(JanSun1)=1,IF(AND(YEAR(JanSun1+21)=CalendarYear,MONTH(JanSun1+21)=1),JanSun1+21,""),IF(AND(YEAR(JanSun1+28)=CalendarYear,MONTH(JanSun1+28)=1),JanSun1+28,""))</f>
        <v>44954</v>
      </c>
      <c r="I8" s="52">
        <f>IF(DAY(FebSun1)=1,IF(AND(YEAR(FebSun1+15)=CalendarYear,MONTH(FebSun1+15)=2),FebSun1+15,""),IF(AND(YEAR(FebSun1+22)=CalendarYear,MONTH(FebSun1+22)=2),FebSun1+22,""))</f>
        <v>44976</v>
      </c>
      <c r="J8" s="2">
        <f>IF(DAY(FebSun1)=1,IF(AND(YEAR(FebSun1+16)=CalendarYear,MONTH(FebSun1+16)=2),FebSun1+16,""),IF(AND(YEAR(FebSun1+23)=CalendarYear,MONTH(FebSun1+23)=2),FebSun1+23,""))</f>
        <v>44977</v>
      </c>
      <c r="K8" s="2">
        <f>IF(DAY(FebSun1)=1,IF(AND(YEAR(FebSun1+17)=CalendarYear,MONTH(FebSun1+17)=2),FebSun1+17,""),IF(AND(YEAR(FebSun1+24)=CalendarYear,MONTH(FebSun1+24)=2),FebSun1+24,""))</f>
        <v>44978</v>
      </c>
      <c r="L8" s="2">
        <f>IF(DAY(FebSun1)=1,IF(AND(YEAR(FebSun1+18)=CalendarYear,MONTH(FebSun1+18)=2),FebSun1+18,""),IF(AND(YEAR(FebSun1+25)=CalendarYear,MONTH(FebSun1+25)=2),FebSun1+25,""))</f>
        <v>44979</v>
      </c>
      <c r="M8" s="2">
        <f>IF(DAY(FebSun1)=1,IF(AND(YEAR(FebSun1+19)=CalendarYear,MONTH(FebSun1+19)=2),FebSun1+19,""),IF(AND(YEAR(FebSun1+26)=CalendarYear,MONTH(FebSun1+26)=2),FebSun1+26,""))</f>
        <v>44980</v>
      </c>
      <c r="N8" s="2">
        <f>IF(DAY(FebSun1)=1,IF(AND(YEAR(FebSun1+20)=CalendarYear,MONTH(FebSun1+20)=2),FebSun1+20,""),IF(AND(YEAR(FebSun1+27)=CalendarYear,MONTH(FebSun1+27)=2),FebSun1+27,""))</f>
        <v>44981</v>
      </c>
      <c r="O8" s="25">
        <f>IF(DAY(FebSun1)=1,IF(AND(YEAR(FebSun1+21)=CalendarYear,MONTH(FebSun1+21)=2),FebSun1+21,""),IF(AND(YEAR(FebSun1+28)=CalendarYear,MONTH(FebSun1+28)=2),FebSun1+28,""))</f>
        <v>44982</v>
      </c>
      <c r="P8" s="60"/>
      <c r="R8" s="48"/>
      <c r="S8" s="48"/>
    </row>
    <row r="9" spans="1:37" ht="15" customHeight="1" x14ac:dyDescent="0.25">
      <c r="B9" s="52">
        <f>IF(DAY(JanSun1)=1,IF(AND(YEAR(JanSun1+22)=CalendarYear,MONTH(JanSun1+22)=1),JanSun1+22,""),IF(AND(YEAR(JanSun1+29)=CalendarYear,MONTH(JanSun1+29)=1),JanSun1+29,""))</f>
        <v>44955</v>
      </c>
      <c r="C9" s="2">
        <f>IF(DAY(JanSun1)=1,IF(AND(YEAR(JanSun1+23)=CalendarYear,MONTH(JanSun1+23)=1),JanSun1+23,""),IF(AND(YEAR(JanSun1+30)=CalendarYear,MONTH(JanSun1+30)=1),JanSun1+30,""))</f>
        <v>44956</v>
      </c>
      <c r="D9" s="2">
        <f>IF(DAY(JanSun1)=1,IF(AND(YEAR(JanSun1+24)=CalendarYear,MONTH(JanSun1+24)=1),JanSun1+24,""),IF(AND(YEAR(JanSun1+31)=CalendarYear,MONTH(JanSun1+31)=1),JanSun1+31,""))</f>
        <v>44957</v>
      </c>
      <c r="E9" s="2" t="str">
        <f>IF(DAY(JanSun1)=1,IF(AND(YEAR(JanSun1+25)=CalendarYear,MONTH(JanSun1+25)=1),JanSun1+25,""),IF(AND(YEAR(JanSun1+32)=CalendarYear,MONTH(JanSun1+32)=1),JanSun1+32,""))</f>
        <v/>
      </c>
      <c r="F9" s="2" t="str">
        <f>IF(DAY(JanSun1)=1,IF(AND(YEAR(JanSun1+26)=CalendarYear,MONTH(JanSun1+26)=1),JanSun1+26,""),IF(AND(YEAR(JanSun1+33)=CalendarYear,MONTH(JanSun1+33)=1),JanSun1+33,""))</f>
        <v/>
      </c>
      <c r="G9" s="2" t="str">
        <f>IF(DAY(JanSun1)=1,IF(AND(YEAR(JanSun1+27)=CalendarYear,MONTH(JanSun1+27)=1),JanSun1+27,""),IF(AND(YEAR(JanSun1+34)=CalendarYear,MONTH(JanSun1+34)=1),JanSun1+34,""))</f>
        <v/>
      </c>
      <c r="H9" s="25" t="str">
        <f>IF(DAY(JanSun1)=1,IF(AND(YEAR(JanSun1+28)=CalendarYear,MONTH(JanSun1+28)=1),JanSun1+28,""),IF(AND(YEAR(JanSun1+35)=CalendarYear,MONTH(JanSun1+35)=1),JanSun1+35,""))</f>
        <v/>
      </c>
      <c r="I9" s="52">
        <f>IF(DAY(FebSun1)=1,IF(AND(YEAR(FebSun1+22)=CalendarYear,MONTH(FebSun1+22)=2),FebSun1+22,""),IF(AND(YEAR(FebSun1+29)=CalendarYear,MONTH(FebSun1+29)=2),FebSun1+29,""))</f>
        <v>44983</v>
      </c>
      <c r="J9" s="2">
        <f>IF(DAY(FebSun1)=1,IF(AND(YEAR(FebSun1+23)=CalendarYear,MONTH(FebSun1+23)=2),FebSun1+23,""),IF(AND(YEAR(FebSun1+30)=CalendarYear,MONTH(FebSun1+30)=2),FebSun1+30,""))</f>
        <v>44984</v>
      </c>
      <c r="K9" s="2">
        <f>IF(DAY(FebSun1)=1,IF(AND(YEAR(FebSun1+24)=CalendarYear,MONTH(FebSun1+24)=2),FebSun1+24,""),IF(AND(YEAR(FebSun1+31)=CalendarYear,MONTH(FebSun1+31)=2),FebSun1+31,""))</f>
        <v>44985</v>
      </c>
      <c r="L9" s="2" t="str">
        <f>IF(DAY(FebSun1)=1,IF(AND(YEAR(FebSun1+25)=CalendarYear,MONTH(FebSun1+25)=2),FebSun1+25,""),IF(AND(YEAR(FebSun1+32)=CalendarYear,MONTH(FebSun1+32)=2),FebSun1+32,""))</f>
        <v/>
      </c>
      <c r="M9" s="2" t="str">
        <f>IF(DAY(FebSun1)=1,IF(AND(YEAR(FebSun1+26)=CalendarYear,MONTH(FebSun1+26)=2),FebSun1+26,""),IF(AND(YEAR(FebSun1+33)=CalendarYear,MONTH(FebSun1+33)=2),FebSun1+33,""))</f>
        <v/>
      </c>
      <c r="N9" s="2" t="str">
        <f>IF(DAY(FebSun1)=1,IF(AND(YEAR(FebSun1+27)=CalendarYear,MONTH(FebSun1+27)=2),FebSun1+27,""),IF(AND(YEAR(FebSun1+34)=CalendarYear,MONTH(FebSun1+34)=2),FebSun1+34,""))</f>
        <v/>
      </c>
      <c r="O9" s="25" t="str">
        <f>IF(DAY(FebSun1)=1,IF(AND(YEAR(FebSun1+28)=CalendarYear,MONTH(FebSun1+28)=2),FebSun1+28,""),IF(AND(YEAR(FebSun1+35)=CalendarYear,MONTH(FebSun1+35)=2),FebSun1+35,""))</f>
        <v/>
      </c>
      <c r="P9" s="60"/>
      <c r="S9" s="48"/>
    </row>
    <row r="10" spans="1:37" ht="15" customHeight="1" x14ac:dyDescent="0.3">
      <c r="A10" s="15" t="s">
        <v>4</v>
      </c>
      <c r="B10" s="32"/>
      <c r="C10" s="27"/>
      <c r="D10" s="27"/>
      <c r="E10" s="27"/>
      <c r="F10" s="27"/>
      <c r="G10" s="27"/>
      <c r="H10" s="28"/>
      <c r="I10" s="53"/>
      <c r="J10" s="27"/>
      <c r="K10" s="27"/>
      <c r="L10" s="27"/>
      <c r="M10" s="27"/>
      <c r="N10" s="27"/>
      <c r="O10" s="28"/>
      <c r="P10" s="61"/>
      <c r="Q10" s="1"/>
      <c r="R10" s="80"/>
      <c r="T10" s="1"/>
      <c r="U10" s="1"/>
      <c r="W10" s="1"/>
      <c r="X10" s="1"/>
      <c r="Y10" s="1"/>
      <c r="Z10" s="1"/>
      <c r="AA10" s="1"/>
      <c r="AB10" s="1"/>
      <c r="AC10" s="1"/>
      <c r="AE10" s="1"/>
      <c r="AF10" s="1"/>
      <c r="AG10" s="1"/>
      <c r="AH10" s="1"/>
      <c r="AI10" s="1"/>
      <c r="AJ10" s="1"/>
      <c r="AK10" s="1"/>
    </row>
    <row r="11" spans="1:37" ht="15" customHeight="1" x14ac:dyDescent="0.3">
      <c r="A11" s="15" t="s">
        <v>12</v>
      </c>
      <c r="B11" s="103" t="s">
        <v>21</v>
      </c>
      <c r="C11" s="104"/>
      <c r="D11" s="104"/>
      <c r="E11" s="104"/>
      <c r="F11" s="104"/>
      <c r="G11" s="104"/>
      <c r="H11" s="105"/>
      <c r="I11" s="103" t="s">
        <v>22</v>
      </c>
      <c r="J11" s="104"/>
      <c r="K11" s="104"/>
      <c r="L11" s="104"/>
      <c r="M11" s="104"/>
      <c r="N11" s="104"/>
      <c r="O11" s="105"/>
      <c r="P11" s="60"/>
      <c r="R11" s="80"/>
    </row>
    <row r="12" spans="1:37" ht="15" customHeight="1" x14ac:dyDescent="0.3">
      <c r="B12" s="51" t="s">
        <v>0</v>
      </c>
      <c r="C12" s="13" t="s">
        <v>44</v>
      </c>
      <c r="D12" s="13" t="s">
        <v>45</v>
      </c>
      <c r="E12" s="13" t="s">
        <v>46</v>
      </c>
      <c r="F12" s="13" t="s">
        <v>47</v>
      </c>
      <c r="G12" s="13" t="s">
        <v>48</v>
      </c>
      <c r="H12" s="24" t="s">
        <v>49</v>
      </c>
      <c r="I12" s="18" t="s">
        <v>0</v>
      </c>
      <c r="J12" s="13" t="s">
        <v>44</v>
      </c>
      <c r="K12" s="13" t="s">
        <v>45</v>
      </c>
      <c r="L12" s="13" t="s">
        <v>46</v>
      </c>
      <c r="M12" s="13" t="s">
        <v>47</v>
      </c>
      <c r="N12" s="13" t="s">
        <v>48</v>
      </c>
      <c r="O12" s="24" t="s">
        <v>49</v>
      </c>
      <c r="P12" s="60"/>
      <c r="R12" s="80"/>
    </row>
    <row r="13" spans="1:37" ht="15" customHeight="1" x14ac:dyDescent="0.3">
      <c r="A13" s="15"/>
      <c r="B13" s="52" t="str">
        <f>IF(DAY(MarSun1)=1,"",IF(AND(YEAR(MarSun1+1)=CalendarYear,MONTH(MarSun1+1)=3),MarSun1+1,""))</f>
        <v/>
      </c>
      <c r="C13" s="2" t="str">
        <f>IF(DAY(MarSun1)=1,"",IF(AND(YEAR(MarSun1+2)=CalendarYear,MONTH(MarSun1+2)=3),MarSun1+2,""))</f>
        <v/>
      </c>
      <c r="D13" s="2" t="str">
        <f>IF(DAY(MarSun1)=1,"",IF(AND(YEAR(MarSun1+3)=CalendarYear,MONTH(MarSun1+3)=3),MarSun1+3,""))</f>
        <v/>
      </c>
      <c r="E13" s="2">
        <f>IF(DAY(MarSun1)=1,"",IF(AND(YEAR(MarSun1+4)=CalendarYear,MONTH(MarSun1+4)=3),MarSun1+4,""))</f>
        <v>44986</v>
      </c>
      <c r="F13" s="2">
        <f>IF(DAY(MarSun1)=1,"",IF(AND(YEAR(MarSun1+5)=CalendarYear,MONTH(MarSun1+5)=3),MarSun1+5,""))</f>
        <v>44987</v>
      </c>
      <c r="G13" s="2">
        <f>IF(DAY(MarSun1)=1,"",IF(AND(YEAR(MarSun1+6)=CalendarYear,MONTH(MarSun1+6)=3),MarSun1+6,""))</f>
        <v>44988</v>
      </c>
      <c r="H13" s="25">
        <f>IF(DAY(MarSun1)=1,IF(AND(YEAR(MarSun1)=CalendarYear,MONTH(MarSun1)=3),MarSun1,""),IF(AND(YEAR(MarSun1+7)=CalendarYear,MONTH(MarSun1+7)=3),MarSun1+7,""))</f>
        <v>44989</v>
      </c>
      <c r="I13" s="17" t="str">
        <f>IF(DAY(AprSun1)=1,"",IF(AND(YEAR(AprSun1+1)=CalendarYear,MONTH(AprSun1+1)=4),AprSun1+1,""))</f>
        <v/>
      </c>
      <c r="J13" s="2" t="str">
        <f>IF(DAY(AprSun1)=1,"",IF(AND(YEAR(AprSun1+2)=CalendarYear,MONTH(AprSun1+2)=4),AprSun1+2,""))</f>
        <v/>
      </c>
      <c r="K13" s="2" t="str">
        <f>IF(DAY(AprSun1)=1,"",IF(AND(YEAR(AprSun1+3)=CalendarYear,MONTH(AprSun1+3)=4),AprSun1+3,""))</f>
        <v/>
      </c>
      <c r="L13" s="2" t="str">
        <f>IF(DAY(AprSun1)=1,"",IF(AND(YEAR(AprSun1+4)=CalendarYear,MONTH(AprSun1+4)=4),AprSun1+4,""))</f>
        <v/>
      </c>
      <c r="M13" s="17" t="str">
        <f>IF(DAY(AprSun1)=1,"",IF(AND(YEAR(AprSun1+5)=CalendarYear,MONTH(AprSun1+5)=4),AprSun1+5,""))</f>
        <v/>
      </c>
      <c r="N13" s="71" t="str">
        <f>IF(DAY(AprSun1)=1,"",IF(AND(YEAR(AprSun1+6)=CalendarYear,MONTH(AprSun1+6)=4),AprSun1+6,""))</f>
        <v/>
      </c>
      <c r="O13" s="25">
        <f>IF(DAY(AprSun1)=1,IF(AND(YEAR(AprSun1)=CalendarYear,MONTH(AprSun1)=4),AprSun1,""),IF(AND(YEAR(AprSun1+7)=CalendarYear,MONTH(AprSun1+7)=4),AprSun1+7,""))</f>
        <v>45017</v>
      </c>
      <c r="P13" s="60"/>
      <c r="R13" s="80"/>
    </row>
    <row r="14" spans="1:37" ht="15" customHeight="1" x14ac:dyDescent="0.2">
      <c r="B14" s="52">
        <f>IF(DAY(MarSun1)=1,IF(AND(YEAR(MarSun1+1)=CalendarYear,MONTH(MarSun1+1)=3),MarSun1+1,""),IF(AND(YEAR(MarSun1+8)=CalendarYear,MONTH(MarSun1+8)=3),MarSun1+8,""))</f>
        <v>44990</v>
      </c>
      <c r="C14" s="2">
        <f>IF(DAY(MarSun1)=1,IF(AND(YEAR(MarSun1+2)=CalendarYear,MONTH(MarSun1+2)=3),MarSun1+2,""),IF(AND(YEAR(MarSun1+9)=CalendarYear,MONTH(MarSun1+9)=3),MarSun1+9,""))</f>
        <v>44991</v>
      </c>
      <c r="D14" s="2">
        <f>IF(DAY(MarSun1)=1,IF(AND(YEAR(MarSun1+3)=CalendarYear,MONTH(MarSun1+3)=3),MarSun1+3,""),IF(AND(YEAR(MarSun1+10)=CalendarYear,MONTH(MarSun1+10)=3),MarSun1+10,""))</f>
        <v>44992</v>
      </c>
      <c r="E14" s="2">
        <f>IF(DAY(MarSun1)=1,IF(AND(YEAR(MarSun1+4)=CalendarYear,MONTH(MarSun1+4)=3),MarSun1+4,""),IF(AND(YEAR(MarSun1+11)=CalendarYear,MONTH(MarSun1+11)=3),MarSun1+11,""))</f>
        <v>44993</v>
      </c>
      <c r="F14" s="2">
        <f>IF(DAY(MarSun1)=1,IF(AND(YEAR(MarSun1+5)=CalendarYear,MONTH(MarSun1+5)=3),MarSun1+5,""),IF(AND(YEAR(MarSun1+12)=CalendarYear,MONTH(MarSun1+12)=3),MarSun1+12,""))</f>
        <v>44994</v>
      </c>
      <c r="G14" s="2">
        <f>IF(DAY(MarSun1)=1,IF(AND(YEAR(MarSun1+6)=CalendarYear,MONTH(MarSun1+6)=3),MarSun1+6,""),IF(AND(YEAR(MarSun1+13)=CalendarYear,MONTH(MarSun1+13)=3),MarSun1+13,""))</f>
        <v>44995</v>
      </c>
      <c r="H14" s="25">
        <f>IF(DAY(MarSun1)=1,IF(AND(YEAR(MarSun1+7)=CalendarYear,MONTH(MarSun1+7)=3),MarSun1+7,""),IF(AND(YEAR(MarSun1+14)=CalendarYear,MONTH(MarSun1+14)=3),MarSun1+14,""))</f>
        <v>44996</v>
      </c>
      <c r="I14" s="17">
        <f>IF(DAY(AprSun1)=1,IF(AND(YEAR(AprSun1+1)=CalendarYear,MONTH(AprSun1+1)=4),AprSun1+1,""),IF(AND(YEAR(AprSun1+8)=CalendarYear,MONTH(AprSun1+8)=4),AprSun1+8,""))</f>
        <v>45018</v>
      </c>
      <c r="J14" s="2">
        <f>IF(DAY(AprSun1)=1,IF(AND(YEAR(AprSun1+2)=CalendarYear,MONTH(AprSun1+2)=4),AprSun1+2,""),IF(AND(YEAR(AprSun1+9)=CalendarYear,MONTH(AprSun1+9)=4),AprSun1+9,""))</f>
        <v>45019</v>
      </c>
      <c r="K14" s="2">
        <f>IF(DAY(AprSun1)=1,IF(AND(YEAR(AprSun1+3)=CalendarYear,MONTH(AprSun1+3)=4),AprSun1+3,""),IF(AND(YEAR(AprSun1+10)=CalendarYear,MONTH(AprSun1+10)=4),AprSun1+10,""))</f>
        <v>45020</v>
      </c>
      <c r="L14" s="2">
        <f>IF(DAY(AprSun1)=1,IF(AND(YEAR(AprSun1+4)=CalendarYear,MONTH(AprSun1+4)=4),AprSun1+4,""),IF(AND(YEAR(AprSun1+11)=CalendarYear,MONTH(AprSun1+11)=4),AprSun1+11,""))</f>
        <v>45021</v>
      </c>
      <c r="M14" s="17">
        <f>IF(DAY(AprSun1)=1,IF(AND(YEAR(AprSun1+5)=CalendarYear,MONTH(AprSun1+5)=4),AprSun1+5,""),IF(AND(YEAR(AprSun1+12)=CalendarYear,MONTH(AprSun1+12)=4),AprSun1+12,""))</f>
        <v>45022</v>
      </c>
      <c r="N14" s="17">
        <f>IF(DAY(AprSun1)=1,IF(AND(YEAR(AprSun1+6)=CalendarYear,MONTH(AprSun1+6)=4),AprSun1+6,""),IF(AND(YEAR(AprSun1+13)=CalendarYear,MONTH(AprSun1+13)=4),AprSun1+13,""))</f>
        <v>45023</v>
      </c>
      <c r="O14" s="25">
        <f>IF(DAY(AprSun1)=1,IF(AND(YEAR(AprSun1+7)=CalendarYear,MONTH(AprSun1+7)=4),AprSun1+7,""),IF(AND(YEAR(AprSun1+14)=CalendarYear,MONTH(AprSun1+14)=4),AprSun1+14,""))</f>
        <v>45024</v>
      </c>
      <c r="P14" s="60"/>
      <c r="S14" s="9"/>
    </row>
    <row r="15" spans="1:37" ht="15" customHeight="1" x14ac:dyDescent="0.2">
      <c r="B15" s="52">
        <f>IF(DAY(MarSun1)=1,IF(AND(YEAR(MarSun1+8)=CalendarYear,MONTH(MarSun1+8)=3),MarSun1+8,""),IF(AND(YEAR(MarSun1+15)=CalendarYear,MONTH(MarSun1+15)=3),MarSun1+15,""))</f>
        <v>44997</v>
      </c>
      <c r="C15" s="2">
        <f>IF(DAY(MarSun1)=1,IF(AND(YEAR(MarSun1+9)=CalendarYear,MONTH(MarSun1+9)=3),MarSun1+9,""),IF(AND(YEAR(MarSun1+16)=CalendarYear,MONTH(MarSun1+16)=3),MarSun1+16,""))</f>
        <v>44998</v>
      </c>
      <c r="D15" s="2">
        <f>IF(DAY(MarSun1)=1,IF(AND(YEAR(MarSun1+10)=CalendarYear,MONTH(MarSun1+10)=3),MarSun1+10,""),IF(AND(YEAR(MarSun1+17)=CalendarYear,MONTH(MarSun1+17)=3),MarSun1+17,""))</f>
        <v>44999</v>
      </c>
      <c r="E15" s="2">
        <f>IF(DAY(MarSun1)=1,IF(AND(YEAR(MarSun1+11)=CalendarYear,MONTH(MarSun1+11)=3),MarSun1+11,""),IF(AND(YEAR(MarSun1+18)=CalendarYear,MONTH(MarSun1+18)=3),MarSun1+18,""))</f>
        <v>45000</v>
      </c>
      <c r="F15" s="2">
        <f>IF(DAY(MarSun1)=1,IF(AND(YEAR(MarSun1+12)=CalendarYear,MONTH(MarSun1+12)=3),MarSun1+12,""),IF(AND(YEAR(MarSun1+19)=CalendarYear,MONTH(MarSun1+19)=3),MarSun1+19,""))</f>
        <v>45001</v>
      </c>
      <c r="G15" s="2">
        <f>IF(DAY(MarSun1)=1,IF(AND(YEAR(MarSun1+13)=CalendarYear,MONTH(MarSun1+13)=3),MarSun1+13,""),IF(AND(YEAR(MarSun1+20)=CalendarYear,MONTH(MarSun1+20)=3),MarSun1+20,""))</f>
        <v>45002</v>
      </c>
      <c r="H15" s="25">
        <f>IF(DAY(MarSun1)=1,IF(AND(YEAR(MarSun1+14)=CalendarYear,MONTH(MarSun1+14)=3),MarSun1+14,""),IF(AND(YEAR(MarSun1+21)=CalendarYear,MONTH(MarSun1+21)=3),MarSun1+21,""))</f>
        <v>45003</v>
      </c>
      <c r="I15" s="17">
        <f>IF(DAY(AprSun1)=1,IF(AND(YEAR(AprSun1+8)=CalendarYear,MONTH(AprSun1+8)=4),AprSun1+8,""),IF(AND(YEAR(AprSun1+15)=CalendarYear,MONTH(AprSun1+15)=4),AprSun1+15,""))</f>
        <v>45025</v>
      </c>
      <c r="J15" s="17">
        <f>IF(DAY(AprSun1)=1,IF(AND(YEAR(AprSun1+9)=CalendarYear,MONTH(AprSun1+9)=4),AprSun1+9,""),IF(AND(YEAR(AprSun1+16)=CalendarYear,MONTH(AprSun1+16)=4),AprSun1+16,""))</f>
        <v>45026</v>
      </c>
      <c r="K15" s="2">
        <f>IF(DAY(AprSun1)=1,IF(AND(YEAR(AprSun1+10)=CalendarYear,MONTH(AprSun1+10)=4),AprSun1+10,""),IF(AND(YEAR(AprSun1+17)=CalendarYear,MONTH(AprSun1+17)=4),AprSun1+17,""))</f>
        <v>45027</v>
      </c>
      <c r="L15" s="2">
        <f>IF(DAY(AprSun1)=1,IF(AND(YEAR(AprSun1+11)=CalendarYear,MONTH(AprSun1+11)=4),AprSun1+11,""),IF(AND(YEAR(AprSun1+18)=CalendarYear,MONTH(AprSun1+18)=4),AprSun1+18,""))</f>
        <v>45028</v>
      </c>
      <c r="M15" s="2">
        <f>IF(DAY(AprSun1)=1,IF(AND(YEAR(AprSun1+12)=CalendarYear,MONTH(AprSun1+12)=4),AprSun1+12,""),IF(AND(YEAR(AprSun1+19)=CalendarYear,MONTH(AprSun1+19)=4),AprSun1+19,""))</f>
        <v>45029</v>
      </c>
      <c r="N15" s="71">
        <f>IF(DAY(AprSun1)=1,IF(AND(YEAR(AprSun1+13)=CalendarYear,MONTH(AprSun1+13)=4),AprSun1+13,""),IF(AND(YEAR(AprSun1+20)=CalendarYear,MONTH(AprSun1+20)=4),AprSun1+20,""))</f>
        <v>45030</v>
      </c>
      <c r="O15" s="25">
        <f>IF(DAY(AprSun1)=1,IF(AND(YEAR(AprSun1+14)=CalendarYear,MONTH(AprSun1+14)=4),AprSun1+14,""),IF(AND(YEAR(AprSun1+21)=CalendarYear,MONTH(AprSun1+21)=4),AprSun1+21,""))</f>
        <v>45031</v>
      </c>
      <c r="P15" s="60"/>
      <c r="S15" s="7"/>
    </row>
    <row r="16" spans="1:37" ht="15" customHeight="1" x14ac:dyDescent="0.2">
      <c r="B16" s="52">
        <f>IF(DAY(MarSun1)=1,IF(AND(YEAR(MarSun1+15)=CalendarYear,MONTH(MarSun1+15)=3),MarSun1+15,""),IF(AND(YEAR(MarSun1+22)=CalendarYear,MONTH(MarSun1+22)=3),MarSun1+22,""))</f>
        <v>45004</v>
      </c>
      <c r="C16" s="2">
        <f>IF(DAY(MarSun1)=1,IF(AND(YEAR(MarSun1+16)=CalendarYear,MONTH(MarSun1+16)=3),MarSun1+16,""),IF(AND(YEAR(MarSun1+23)=CalendarYear,MONTH(MarSun1+23)=3),MarSun1+23,""))</f>
        <v>45005</v>
      </c>
      <c r="D16" s="2">
        <f>IF(DAY(MarSun1)=1,IF(AND(YEAR(MarSun1+17)=CalendarYear,MONTH(MarSun1+17)=3),MarSun1+17,""),IF(AND(YEAR(MarSun1+24)=CalendarYear,MONTH(MarSun1+24)=3),MarSun1+24,""))</f>
        <v>45006</v>
      </c>
      <c r="E16" s="2">
        <f>IF(DAY(MarSun1)=1,IF(AND(YEAR(MarSun1+18)=CalendarYear,MONTH(MarSun1+18)=3),MarSun1+18,""),IF(AND(YEAR(MarSun1+25)=CalendarYear,MONTH(MarSun1+25)=3),MarSun1+25,""))</f>
        <v>45007</v>
      </c>
      <c r="F16" s="2">
        <f>IF(DAY(MarSun1)=1,IF(AND(YEAR(MarSun1+19)=CalendarYear,MONTH(MarSun1+19)=3),MarSun1+19,""),IF(AND(YEAR(MarSun1+26)=CalendarYear,MONTH(MarSun1+26)=3),MarSun1+26,""))</f>
        <v>45008</v>
      </c>
      <c r="G16" s="2">
        <f>IF(DAY(MarSun1)=1,IF(AND(YEAR(MarSun1+20)=CalendarYear,MONTH(MarSun1+20)=3),MarSun1+20,""),IF(AND(YEAR(MarSun1+27)=CalendarYear,MONTH(MarSun1+27)=3),MarSun1+27,""))</f>
        <v>45009</v>
      </c>
      <c r="H16" s="25">
        <f>IF(DAY(MarSun1)=1,IF(AND(YEAR(MarSun1+21)=CalendarYear,MONTH(MarSun1+21)=3),MarSun1+21,""),IF(AND(YEAR(MarSun1+28)=CalendarYear,MONTH(MarSun1+28)=3),MarSun1+28,""))</f>
        <v>45010</v>
      </c>
      <c r="I16" s="17">
        <f>IF(DAY(AprSun1)=1,IF(AND(YEAR(AprSun1+15)=CalendarYear,MONTH(AprSun1+15)=4),AprSun1+15,""),IF(AND(YEAR(AprSun1+22)=CalendarYear,MONTH(AprSun1+22)=4),AprSun1+22,""))</f>
        <v>45032</v>
      </c>
      <c r="J16" s="2">
        <f>IF(DAY(AprSun1)=1,IF(AND(YEAR(AprSun1+16)=CalendarYear,MONTH(AprSun1+16)=4),AprSun1+16,""),IF(AND(YEAR(AprSun1+23)=CalendarYear,MONTH(AprSun1+23)=4),AprSun1+23,""))</f>
        <v>45033</v>
      </c>
      <c r="K16" s="2">
        <f>IF(DAY(AprSun1)=1,IF(AND(YEAR(AprSun1+17)=CalendarYear,MONTH(AprSun1+17)=4),AprSun1+17,""),IF(AND(YEAR(AprSun1+24)=CalendarYear,MONTH(AprSun1+24)=4),AprSun1+24,""))</f>
        <v>45034</v>
      </c>
      <c r="L16" s="2">
        <f>IF(DAY(AprSun1)=1,IF(AND(YEAR(AprSun1+18)=CalendarYear,MONTH(AprSun1+18)=4),AprSun1+18,""),IF(AND(YEAR(AprSun1+25)=CalendarYear,MONTH(AprSun1+25)=4),AprSun1+25,""))</f>
        <v>45035</v>
      </c>
      <c r="M16" s="17">
        <f>IF(DAY(AprSun1)=1,IF(AND(YEAR(AprSun1+19)=CalendarYear,MONTH(AprSun1+19)=4),AprSun1+19,""),IF(AND(YEAR(AprSun1+26)=CalendarYear,MONTH(AprSun1+26)=4),AprSun1+26,""))</f>
        <v>45036</v>
      </c>
      <c r="N16" s="2">
        <f>IF(DAY(AprSun1)=1,IF(AND(YEAR(AprSun1+20)=CalendarYear,MONTH(AprSun1+20)=4),AprSun1+20,""),IF(AND(YEAR(AprSun1+27)=CalendarYear,MONTH(AprSun1+27)=4),AprSun1+27,""))</f>
        <v>45037</v>
      </c>
      <c r="O16" s="25">
        <f>IF(DAY(AprSun1)=1,IF(AND(YEAR(AprSun1+21)=CalendarYear,MONTH(AprSun1+21)=4),AprSun1+21,""),IF(AND(YEAR(AprSun1+28)=CalendarYear,MONTH(AprSun1+28)=4),AprSun1+28,""))</f>
        <v>45038</v>
      </c>
      <c r="P16" s="60"/>
      <c r="S16" s="8"/>
    </row>
    <row r="17" spans="1:37" ht="15" customHeight="1" x14ac:dyDescent="0.2">
      <c r="B17" s="52">
        <f>IF(DAY(MarSun1)=1,IF(AND(YEAR(MarSun1+22)=CalendarYear,MONTH(MarSun1+22)=3),MarSun1+22,""),IF(AND(YEAR(MarSun1+29)=CalendarYear,MONTH(MarSun1+29)=3),MarSun1+29,""))</f>
        <v>45011</v>
      </c>
      <c r="C17" s="2">
        <f>IF(DAY(MarSun1)=1,IF(AND(YEAR(MarSun1+23)=CalendarYear,MONTH(MarSun1+23)=3),MarSun1+23,""),IF(AND(YEAR(MarSun1+30)=CalendarYear,MONTH(MarSun1+30)=3),MarSun1+30,""))</f>
        <v>45012</v>
      </c>
      <c r="D17" s="2">
        <f>IF(DAY(MarSun1)=1,IF(AND(YEAR(MarSun1+24)=CalendarYear,MONTH(MarSun1+24)=3),MarSun1+24,""),IF(AND(YEAR(MarSun1+31)=CalendarYear,MONTH(MarSun1+31)=3),MarSun1+31,""))</f>
        <v>45013</v>
      </c>
      <c r="E17" s="2">
        <f>IF(DAY(MarSun1)=1,IF(AND(YEAR(MarSun1+25)=CalendarYear,MONTH(MarSun1+25)=3),MarSun1+25,""),IF(AND(YEAR(MarSun1+32)=CalendarYear,MONTH(MarSun1+32)=3),MarSun1+32,""))</f>
        <v>45014</v>
      </c>
      <c r="F17" s="2">
        <f>IF(DAY(MarSun1)=1,IF(AND(YEAR(MarSun1+26)=CalendarYear,MONTH(MarSun1+26)=3),MarSun1+26,""),IF(AND(YEAR(MarSun1+33)=CalendarYear,MONTH(MarSun1+33)=3),MarSun1+33,""))</f>
        <v>45015</v>
      </c>
      <c r="G17" s="2">
        <f>IF(DAY(MarSun1)=1,IF(AND(YEAR(MarSun1+27)=CalendarYear,MONTH(MarSun1+27)=3),MarSun1+27,""),IF(AND(YEAR(MarSun1+34)=CalendarYear,MONTH(MarSun1+34)=3),MarSun1+34,""))</f>
        <v>45016</v>
      </c>
      <c r="H17" s="25" t="str">
        <f>IF(DAY(MarSun1)=1,IF(AND(YEAR(MarSun1+28)=CalendarYear,MONTH(MarSun1+28)=3),MarSun1+28,""),IF(AND(YEAR(MarSun1+35)=CalendarYear,MONTH(MarSun1+35)=3),MarSun1+35,""))</f>
        <v/>
      </c>
      <c r="I17" s="17">
        <f>IF(DAY(AprSun1)=1,IF(AND(YEAR(AprSun1+22)=CalendarYear,MONTH(AprSun1+22)=4),AprSun1+22,""),IF(AND(YEAR(AprSun1+29)=CalendarYear,MONTH(AprSun1+29)=4),AprSun1+29,""))</f>
        <v>45039</v>
      </c>
      <c r="J17" s="2">
        <f>IF(DAY(AprSun1)=1,IF(AND(YEAR(AprSun1+23)=CalendarYear,MONTH(AprSun1+23)=4),AprSun1+23,""),IF(AND(YEAR(AprSun1+30)=CalendarYear,MONTH(AprSun1+30)=4),AprSun1+30,""))</f>
        <v>45040</v>
      </c>
      <c r="K17" s="2">
        <f>IF(DAY(AprSun1)=1,IF(AND(YEAR(AprSun1+24)=CalendarYear,MONTH(AprSun1+24)=4),AprSun1+24,""),IF(AND(YEAR(AprSun1+31)=CalendarYear,MONTH(AprSun1+31)=4),AprSun1+31,""))</f>
        <v>45041</v>
      </c>
      <c r="L17" s="2">
        <f>IF(DAY(AprSun1)=1,IF(AND(YEAR(AprSun1+25)=CalendarYear,MONTH(AprSun1+25)=4),AprSun1+25,""),IF(AND(YEAR(AprSun1+32)=CalendarYear,MONTH(AprSun1+32)=4),AprSun1+32,""))</f>
        <v>45042</v>
      </c>
      <c r="M17" s="2">
        <f>IF(DAY(AprSun1)=1,IF(AND(YEAR(AprSun1+26)=CalendarYear,MONTH(AprSun1+26)=4),AprSun1+26,""),IF(AND(YEAR(AprSun1+33)=CalendarYear,MONTH(AprSun1+33)=4),AprSun1+33,""))</f>
        <v>45043</v>
      </c>
      <c r="N17" s="2">
        <f>IF(DAY(AprSun1)=1,IF(AND(YEAR(AprSun1+27)=CalendarYear,MONTH(AprSun1+27)=4),AprSun1+27,""),IF(AND(YEAR(AprSun1+34)=CalendarYear,MONTH(AprSun1+34)=4),AprSun1+34,""))</f>
        <v>45044</v>
      </c>
      <c r="O17" s="25">
        <f>IF(DAY(AprSun1)=1,IF(AND(YEAR(AprSun1+28)=CalendarYear,MONTH(AprSun1+28)=4),AprSun1+28,""),IF(AND(YEAR(AprSun1+35)=CalendarYear,MONTH(AprSun1+35)=4),AprSun1+35,""))</f>
        <v>45045</v>
      </c>
      <c r="P17" s="60"/>
    </row>
    <row r="18" spans="1:37" ht="15" customHeight="1" x14ac:dyDescent="0.3">
      <c r="A18" s="15" t="s">
        <v>5</v>
      </c>
      <c r="B18" s="32" t="str">
        <f>IF(DAY(MarSun1)=1,IF(AND(YEAR(MarSun1+29)=CalendarYear,MONTH(MarSun1+29)=3),MarSun1+29,""),IF(AND(YEAR(MarSun1+36)=CalendarYear,MONTH(MarSun1+36)=3),MarSun1+36,""))</f>
        <v/>
      </c>
      <c r="C18" s="27" t="str">
        <f>IF(DAY(MarSun1)=1,IF(AND(YEAR(MarSun1+30)=CalendarYear,MONTH(MarSun1+30)=3),MarSun1+30,""),IF(AND(YEAR(MarSun1+37)=CalendarYear,MONTH(MarSun1+37)=3),MarSun1+37,""))</f>
        <v/>
      </c>
      <c r="D18" s="27" t="str">
        <f>IF(DAY(MarSun1)=1,IF(AND(YEAR(MarSun1+31)=CalendarYear,MONTH(MarSun1+31)=3),MarSun1+31,""),IF(AND(YEAR(MarSun1+38)=CalendarYear,MONTH(MarSun1+38)=3),MarSun1+38,""))</f>
        <v/>
      </c>
      <c r="E18" s="27" t="str">
        <f>IF(DAY(MarSun1)=1,IF(AND(YEAR(MarSun1+32)=CalendarYear,MONTH(MarSun1+32)=3),MarSun1+32,""),IF(AND(YEAR(MarSun1+39)=CalendarYear,MONTH(MarSun1+39)=3),MarSun1+39,""))</f>
        <v/>
      </c>
      <c r="F18" s="27" t="str">
        <f>IF(DAY(MarSun1)=1,IF(AND(YEAR(MarSun1+33)=CalendarYear,MONTH(MarSun1+33)=3),MarSun1+33,""),IF(AND(YEAR(MarSun1+40)=CalendarYear,MONTH(MarSun1+40)=3),MarSun1+40,""))</f>
        <v/>
      </c>
      <c r="G18" s="27" t="str">
        <f>IF(DAY(MarSun1)=1,IF(AND(YEAR(MarSun1+34)=CalendarYear,MONTH(MarSun1+34)=3),MarSun1+34,""),IF(AND(YEAR(MarSun1+41)=CalendarYear,MONTH(MarSun1+41)=3),MarSun1+41,""))</f>
        <v/>
      </c>
      <c r="H18" s="28" t="str">
        <f>IF(DAY(MarSun1)=1,IF(AND(YEAR(MarSun1+35)=CalendarYear,MONTH(MarSun1+35)=3),MarSun1+35,""),IF(AND(YEAR(MarSun1+42)=CalendarYear,MONTH(MarSun1+42)=3),MarSun1+42,""))</f>
        <v/>
      </c>
      <c r="I18" s="35">
        <f>IF(DAY(AprSun1)=1,IF(AND(YEAR(AprSun1+29)=CalendarYear,MONTH(AprSun1+29)=4),AprSun1+29,""),IF(AND(YEAR(AprSun1+36)=CalendarYear,MONTH(AprSun1+36)=4),AprSun1+36,""))</f>
        <v>45046</v>
      </c>
      <c r="J18" s="27" t="str">
        <f>IF(DAY(AprSun1)=1,IF(AND(YEAR(AprSun1+30)=CalendarYear,MONTH(AprSun1+30)=4),AprSun1+30,""),IF(AND(YEAR(AprSun1+37)=CalendarYear,MONTH(AprSun1+37)=4),AprSun1+37,""))</f>
        <v/>
      </c>
      <c r="K18" s="27" t="str">
        <f>IF(DAY(AprSun1)=1,IF(AND(YEAR(AprSun1+31)=CalendarYear,MONTH(AprSun1+31)=4),AprSun1+31,""),IF(AND(YEAR(AprSun1+38)=CalendarYear,MONTH(AprSun1+38)=4),AprSun1+38,""))</f>
        <v/>
      </c>
      <c r="L18" s="27" t="str">
        <f>IF(DAY(AprSun1)=1,IF(AND(YEAR(AprSun1+32)=CalendarYear,MONTH(AprSun1+32)=4),AprSun1+32,""),IF(AND(YEAR(AprSun1+39)=CalendarYear,MONTH(AprSun1+39)=4),AprSun1+39,""))</f>
        <v/>
      </c>
      <c r="M18" s="27" t="str">
        <f>IF(DAY(AprSun1)=1,IF(AND(YEAR(AprSun1+33)=CalendarYear,MONTH(AprSun1+33)=4),AprSun1+33,""),IF(AND(YEAR(AprSun1+40)=CalendarYear,MONTH(AprSun1+40)=4),AprSun1+40,""))</f>
        <v/>
      </c>
      <c r="N18" s="27" t="str">
        <f>IF(DAY(AprSun1)=1,IF(AND(YEAR(AprSun1+34)=CalendarYear,MONTH(AprSun1+34)=4),AprSun1+34,""),IF(AND(YEAR(AprSun1+41)=CalendarYear,MONTH(AprSun1+41)=4),AprSun1+41,""))</f>
        <v/>
      </c>
      <c r="O18" s="28" t="str">
        <f>IF(DAY(AprSun1)=1,IF(AND(YEAR(AprSun1+35)=CalendarYear,MONTH(AprSun1+35)=4),AprSun1+35,""),IF(AND(YEAR(AprSun1+42)=CalendarYear,MONTH(AprSun1+42)=4),AprSun1+42,""))</f>
        <v/>
      </c>
      <c r="P18" s="61"/>
      <c r="Q18" s="1"/>
      <c r="R18" s="78"/>
      <c r="T18" s="1"/>
      <c r="U18" s="1"/>
      <c r="W18" s="1"/>
      <c r="X18" s="1"/>
      <c r="Y18" s="1"/>
      <c r="Z18" s="1"/>
      <c r="AA18" s="1"/>
      <c r="AB18" s="1"/>
      <c r="AC18" s="1"/>
      <c r="AE18" s="1"/>
      <c r="AF18" s="1"/>
      <c r="AG18" s="1"/>
      <c r="AH18" s="1"/>
      <c r="AI18" s="1"/>
      <c r="AJ18" s="1"/>
      <c r="AK18" s="1"/>
    </row>
    <row r="19" spans="1:37" ht="15" customHeight="1" x14ac:dyDescent="0.3">
      <c r="A19" s="15" t="s">
        <v>13</v>
      </c>
      <c r="B19" s="100" t="s">
        <v>23</v>
      </c>
      <c r="C19" s="90"/>
      <c r="D19" s="90"/>
      <c r="E19" s="90"/>
      <c r="F19" s="90"/>
      <c r="G19" s="90"/>
      <c r="H19" s="91"/>
      <c r="I19" s="100" t="s">
        <v>24</v>
      </c>
      <c r="J19" s="90"/>
      <c r="K19" s="90"/>
      <c r="L19" s="90"/>
      <c r="M19" s="90"/>
      <c r="N19" s="90"/>
      <c r="O19" s="91"/>
      <c r="P19" s="60"/>
      <c r="R19" s="78"/>
    </row>
    <row r="20" spans="1:37" ht="15" customHeight="1" x14ac:dyDescent="0.3">
      <c r="A20" s="15"/>
      <c r="B20" s="51" t="s">
        <v>0</v>
      </c>
      <c r="C20" s="13" t="s">
        <v>44</v>
      </c>
      <c r="D20" s="13" t="s">
        <v>45</v>
      </c>
      <c r="E20" s="13" t="s">
        <v>46</v>
      </c>
      <c r="F20" s="13" t="s">
        <v>47</v>
      </c>
      <c r="G20" s="13" t="s">
        <v>48</v>
      </c>
      <c r="H20" s="24" t="s">
        <v>49</v>
      </c>
      <c r="I20" s="18" t="s">
        <v>0</v>
      </c>
      <c r="J20" s="13" t="s">
        <v>44</v>
      </c>
      <c r="K20" s="13" t="s">
        <v>45</v>
      </c>
      <c r="L20" s="13" t="s">
        <v>46</v>
      </c>
      <c r="M20" s="13" t="s">
        <v>47</v>
      </c>
      <c r="N20" s="13" t="s">
        <v>48</v>
      </c>
      <c r="O20" s="24" t="s">
        <v>49</v>
      </c>
      <c r="P20" s="60"/>
      <c r="R20" s="78"/>
    </row>
    <row r="21" spans="1:37" ht="15" customHeight="1" x14ac:dyDescent="0.3">
      <c r="B21" s="52" t="str">
        <f>IF(DAY(MaySun1)=1,"",IF(AND(YEAR(MaySun1+1)=CalendarYear,MONTH(MaySun1+1)=5),MaySun1+1,""))</f>
        <v/>
      </c>
      <c r="C21" s="17">
        <f>IF(DAY(MaySun1)=1,"",IF(AND(YEAR(MaySun1+2)=CalendarYear,MONTH(MaySun1+2)=5),MaySun1+2,""))</f>
        <v>45047</v>
      </c>
      <c r="D21" s="2">
        <f>IF(DAY(MaySun1)=1,"",IF(AND(YEAR(MaySun1+3)=CalendarYear,MONTH(MaySun1+3)=5),MaySun1+3,""))</f>
        <v>45048</v>
      </c>
      <c r="E21" s="2">
        <f>IF(DAY(MaySun1)=1,"",IF(AND(YEAR(MaySun1+4)=CalendarYear,MONTH(MaySun1+4)=5),MaySun1+4,""))</f>
        <v>45049</v>
      </c>
      <c r="F21" s="2">
        <f>IF(DAY(MaySun1)=1,"",IF(AND(YEAR(MaySun1+5)=CalendarYear,MONTH(MaySun1+5)=5),MaySun1+5,""))</f>
        <v>45050</v>
      </c>
      <c r="G21" s="71">
        <f>IF(DAY(MaySun1)=1,"",IF(AND(YEAR(MaySun1+6)=CalendarYear,MONTH(MaySun1+6)=5),MaySun1+6,""))</f>
        <v>45051</v>
      </c>
      <c r="H21" s="25">
        <f>IF(DAY(MaySun1)=1,IF(AND(YEAR(MaySun1)=CalendarYear,MONTH(MaySun1)=5),MaySun1,""),IF(AND(YEAR(MaySun1+7)=CalendarYear,MONTH(MaySun1+7)=5),MaySun1+7,""))</f>
        <v>45052</v>
      </c>
      <c r="I21" s="17" t="str">
        <f>IF(DAY(JunSun1)=1,"",IF(AND(YEAR(JunSun1+1)=CalendarYear,MONTH(JunSun1+1)=6),JunSun1+1,""))</f>
        <v/>
      </c>
      <c r="J21" s="17" t="str">
        <f>IF(DAY(JunSun1)=1,"",IF(AND(YEAR(JunSun1+2)=CalendarYear,MONTH(JunSun1+2)=6),JunSun1+2,""))</f>
        <v/>
      </c>
      <c r="K21" s="2" t="str">
        <f>IF(DAY(JunSun1)=1,"",IF(AND(YEAR(JunSun1+3)=CalendarYear,MONTH(JunSun1+3)=6),JunSun1+3,""))</f>
        <v/>
      </c>
      <c r="L21" s="2" t="str">
        <f>IF(DAY(JunSun1)=1,"",IF(AND(YEAR(JunSun1+4)=CalendarYear,MONTH(JunSun1+4)=6),JunSun1+4,""))</f>
        <v/>
      </c>
      <c r="M21" s="2">
        <f>IF(DAY(JunSun1)=1,"",IF(AND(YEAR(JunSun1+5)=CalendarYear,MONTH(JunSun1+5)=6),JunSun1+5,""))</f>
        <v>45078</v>
      </c>
      <c r="N21" s="2">
        <f>IF(DAY(JunSun1)=1,"",IF(AND(YEAR(JunSun1+6)=CalendarYear,MONTH(JunSun1+6)=6),JunSun1+6,""))</f>
        <v>45079</v>
      </c>
      <c r="O21" s="25">
        <f>IF(DAY(JunSun1)=1,IF(AND(YEAR(JunSun1)=CalendarYear,MONTH(JunSun1)=6),JunSun1,""),IF(AND(YEAR(JunSun1+7)=CalendarYear,MONTH(JunSun1+7)=6),JunSun1+7,""))</f>
        <v>45080</v>
      </c>
      <c r="P21" s="60"/>
      <c r="R21" s="78"/>
    </row>
    <row r="22" spans="1:37" ht="15" customHeight="1" x14ac:dyDescent="0.3">
      <c r="B22" s="52">
        <f>IF(DAY(MaySun1)=1,IF(AND(YEAR(MaySun1+1)=CalendarYear,MONTH(MaySun1+1)=5),MaySun1+1,""),IF(AND(YEAR(MaySun1+8)=CalendarYear,MONTH(MaySun1+8)=5),MaySun1+8,""))</f>
        <v>45053</v>
      </c>
      <c r="C22" s="2">
        <f>IF(DAY(MaySun1)=1,IF(AND(YEAR(MaySun1+2)=CalendarYear,MONTH(MaySun1+2)=5),MaySun1+2,""),IF(AND(YEAR(MaySun1+9)=CalendarYear,MONTH(MaySun1+9)=5),MaySun1+9,""))</f>
        <v>45054</v>
      </c>
      <c r="D22" s="2">
        <f>IF(DAY(MaySun1)=1,IF(AND(YEAR(MaySun1+3)=CalendarYear,MONTH(MaySun1+3)=5),MaySun1+3,""),IF(AND(YEAR(MaySun1+10)=CalendarYear,MONTH(MaySun1+10)=5),MaySun1+10,""))</f>
        <v>45055</v>
      </c>
      <c r="E22" s="2">
        <f>IF(DAY(MaySun1)=1,IF(AND(YEAR(MaySun1+4)=CalendarYear,MONTH(MaySun1+4)=5),MaySun1+4,""),IF(AND(YEAR(MaySun1+11)=CalendarYear,MONTH(MaySun1+11)=5),MaySun1+11,""))</f>
        <v>45056</v>
      </c>
      <c r="F22" s="2">
        <f>IF(DAY(MaySun1)=1,IF(AND(YEAR(MaySun1+5)=CalendarYear,MONTH(MaySun1+5)=5),MaySun1+5,""),IF(AND(YEAR(MaySun1+12)=CalendarYear,MONTH(MaySun1+12)=5),MaySun1+12,""))</f>
        <v>45057</v>
      </c>
      <c r="G22" s="2">
        <f>IF(DAY(MaySun1)=1,IF(AND(YEAR(MaySun1+6)=CalendarYear,MONTH(MaySun1+6)=5),MaySun1+6,""),IF(AND(YEAR(MaySun1+13)=CalendarYear,MONTH(MaySun1+13)=5),MaySun1+13,""))</f>
        <v>45058</v>
      </c>
      <c r="H22" s="25">
        <f>IF(DAY(MaySun1)=1,IF(AND(YEAR(MaySun1+7)=CalendarYear,MONTH(MaySun1+7)=5),MaySun1+7,""),IF(AND(YEAR(MaySun1+14)=CalendarYear,MONTH(MaySun1+14)=5),MaySun1+14,""))</f>
        <v>45059</v>
      </c>
      <c r="I22" s="17">
        <f>IF(DAY(JunSun1)=1,IF(AND(YEAR(JunSun1+1)=CalendarYear,MONTH(JunSun1+1)=6),JunSun1+1,""),IF(AND(YEAR(JunSun1+8)=CalendarYear,MONTH(JunSun1+8)=6),JunSun1+8,""))</f>
        <v>45081</v>
      </c>
      <c r="J22" s="2">
        <f>IF(DAY(JunSun1)=1,IF(AND(YEAR(JunSun1+2)=CalendarYear,MONTH(JunSun1+2)=6),JunSun1+2,""),IF(AND(YEAR(JunSun1+9)=CalendarYear,MONTH(JunSun1+9)=6),JunSun1+9,""))</f>
        <v>45082</v>
      </c>
      <c r="K22" s="2">
        <f>IF(DAY(JunSun1)=1,IF(AND(YEAR(JunSun1+3)=CalendarYear,MONTH(JunSun1+3)=6),JunSun1+3,""),IF(AND(YEAR(JunSun1+10)=CalendarYear,MONTH(JunSun1+10)=6),JunSun1+10,""))</f>
        <v>45083</v>
      </c>
      <c r="L22" s="2">
        <f>IF(DAY(JunSun1)=1,IF(AND(YEAR(JunSun1+4)=CalendarYear,MONTH(JunSun1+4)=6),JunSun1+4,""),IF(AND(YEAR(JunSun1+11)=CalendarYear,MONTH(JunSun1+11)=6),JunSun1+11,""))</f>
        <v>45084</v>
      </c>
      <c r="M22" s="2">
        <f>IF(DAY(JunSun1)=1,IF(AND(YEAR(JunSun1+5)=CalendarYear,MONTH(JunSun1+5)=6),JunSun1+5,""),IF(AND(YEAR(JunSun1+12)=CalendarYear,MONTH(JunSun1+12)=6),JunSun1+12,""))</f>
        <v>45085</v>
      </c>
      <c r="N22" s="2">
        <f>IF(DAY(JunSun1)=1,IF(AND(YEAR(JunSun1+6)=CalendarYear,MONTH(JunSun1+6)=6),JunSun1+6,""),IF(AND(YEAR(JunSun1+13)=CalendarYear,MONTH(JunSun1+13)=6),JunSun1+13,""))</f>
        <v>45086</v>
      </c>
      <c r="O22" s="25">
        <f>IF(DAY(JunSun1)=1,IF(AND(YEAR(JunSun1+7)=CalendarYear,MONTH(JunSun1+7)=6),JunSun1+7,""),IF(AND(YEAR(JunSun1+14)=CalendarYear,MONTH(JunSun1+14)=6),JunSun1+14,""))</f>
        <v>45087</v>
      </c>
      <c r="P22" s="60"/>
      <c r="R22" s="58" t="s">
        <v>31</v>
      </c>
    </row>
    <row r="23" spans="1:37" ht="15" customHeight="1" x14ac:dyDescent="0.3">
      <c r="B23" s="52">
        <f>IF(DAY(MaySun1)=1,IF(AND(YEAR(MaySun1+8)=CalendarYear,MONTH(MaySun1+8)=5),MaySun1+8,""),IF(AND(YEAR(MaySun1+15)=CalendarYear,MONTH(MaySun1+15)=5),MaySun1+15,""))</f>
        <v>45060</v>
      </c>
      <c r="C23" s="2">
        <f>IF(DAY(MaySun1)=1,IF(AND(YEAR(MaySun1+9)=CalendarYear,MONTH(MaySun1+9)=5),MaySun1+9,""),IF(AND(YEAR(MaySun1+16)=CalendarYear,MONTH(MaySun1+16)=5),MaySun1+16,""))</f>
        <v>45061</v>
      </c>
      <c r="D23" s="2">
        <f>IF(DAY(MaySun1)=1,IF(AND(YEAR(MaySun1+10)=CalendarYear,MONTH(MaySun1+10)=5),MaySun1+10,""),IF(AND(YEAR(MaySun1+17)=CalendarYear,MONTH(MaySun1+17)=5),MaySun1+17,""))</f>
        <v>45062</v>
      </c>
      <c r="E23" s="2">
        <f>IF(DAY(MaySun1)=1,IF(AND(YEAR(MaySun1+11)=CalendarYear,MONTH(MaySun1+11)=5),MaySun1+11,""),IF(AND(YEAR(MaySun1+18)=CalendarYear,MONTH(MaySun1+18)=5),MaySun1+18,""))</f>
        <v>45063</v>
      </c>
      <c r="F23" s="17">
        <f>IF(DAY(MaySun1)=1,IF(AND(YEAR(MaySun1+12)=CalendarYear,MONTH(MaySun1+12)=5),MaySun1+12,""),IF(AND(YEAR(MaySun1+19)=CalendarYear,MONTH(MaySun1+19)=5),MaySun1+19,""))</f>
        <v>45064</v>
      </c>
      <c r="G23" s="2">
        <f>IF(DAY(MaySun1)=1,IF(AND(YEAR(MaySun1+13)=CalendarYear,MONTH(MaySun1+13)=5),MaySun1+13,""),IF(AND(YEAR(MaySun1+20)=CalendarYear,MONTH(MaySun1+20)=5),MaySun1+20,""))</f>
        <v>45065</v>
      </c>
      <c r="H23" s="25">
        <f>IF(DAY(MaySun1)=1,IF(AND(YEAR(MaySun1+14)=CalendarYear,MONTH(MaySun1+14)=5),MaySun1+14,""),IF(AND(YEAR(MaySun1+21)=CalendarYear,MONTH(MaySun1+21)=5),MaySun1+21,""))</f>
        <v>45066</v>
      </c>
      <c r="I23" s="17">
        <f>IF(DAY(JunSun1)=1,IF(AND(YEAR(JunSun1+8)=CalendarYear,MONTH(JunSun1+8)=6),JunSun1+8,""),IF(AND(YEAR(JunSun1+15)=CalendarYear,MONTH(JunSun1+15)=6),JunSun1+15,""))</f>
        <v>45088</v>
      </c>
      <c r="J23" s="2">
        <f>IF(DAY(JunSun1)=1,IF(AND(YEAR(JunSun1+9)=CalendarYear,MONTH(JunSun1+9)=6),JunSun1+9,""),IF(AND(YEAR(JunSun1+16)=CalendarYear,MONTH(JunSun1+16)=6),JunSun1+16,""))</f>
        <v>45089</v>
      </c>
      <c r="K23" s="2">
        <f>IF(DAY(JunSun1)=1,IF(AND(YEAR(JunSun1+10)=CalendarYear,MONTH(JunSun1+10)=6),JunSun1+10,""),IF(AND(YEAR(JunSun1+17)=CalendarYear,MONTH(JunSun1+17)=6),JunSun1+17,""))</f>
        <v>45090</v>
      </c>
      <c r="L23" s="2">
        <f>IF(DAY(JunSun1)=1,IF(AND(YEAR(JunSun1+11)=CalendarYear,MONTH(JunSun1+11)=6),JunSun1+11,""),IF(AND(YEAR(JunSun1+18)=CalendarYear,MONTH(JunSun1+18)=6),JunSun1+18,""))</f>
        <v>45091</v>
      </c>
      <c r="M23" s="71">
        <f>IF(DAY(JunSun1)=1,IF(AND(YEAR(JunSun1+12)=CalendarYear,MONTH(JunSun1+12)=6),JunSun1+12,""),IF(AND(YEAR(JunSun1+19)=CalendarYear,MONTH(JunSun1+19)=6),JunSun1+19,""))</f>
        <v>45092</v>
      </c>
      <c r="N23" s="71">
        <f>IF(DAY(JunSun1)=1,IF(AND(YEAR(JunSun1+13)=CalendarYear,MONTH(JunSun1+13)=6),JunSun1+13,""),IF(AND(YEAR(JunSun1+20)=CalendarYear,MONTH(JunSun1+20)=6),JunSun1+20,""))</f>
        <v>45093</v>
      </c>
      <c r="O23" s="37">
        <f>IF(DAY(JunSun1)=1,IF(AND(YEAR(JunSun1+14)=CalendarYear,MONTH(JunSun1+14)=6),JunSun1+14,""),IF(AND(YEAR(JunSun1+21)=CalendarYear,MONTH(JunSun1+21)=6),JunSun1+21,""))</f>
        <v>45094</v>
      </c>
      <c r="P23" s="60"/>
      <c r="R23" s="55" t="s">
        <v>32</v>
      </c>
    </row>
    <row r="24" spans="1:37" ht="15" customHeight="1" x14ac:dyDescent="0.25">
      <c r="B24" s="52">
        <f>IF(DAY(MaySun1)=1,IF(AND(YEAR(MaySun1+15)=CalendarYear,MONTH(MaySun1+15)=5),MaySun1+15,""),IF(AND(YEAR(MaySun1+22)=CalendarYear,MONTH(MaySun1+22)=5),MaySun1+22,""))</f>
        <v>45067</v>
      </c>
      <c r="C24" s="2">
        <f>IF(DAY(MaySun1)=1,IF(AND(YEAR(MaySun1+16)=CalendarYear,MONTH(MaySun1+16)=5),MaySun1+16,""),IF(AND(YEAR(MaySun1+23)=CalendarYear,MONTH(MaySun1+23)=5),MaySun1+23,""))</f>
        <v>45068</v>
      </c>
      <c r="D24" s="2">
        <f>IF(DAY(MaySun1)=1,IF(AND(YEAR(MaySun1+17)=CalendarYear,MONTH(MaySun1+17)=5),MaySun1+17,""),IF(AND(YEAR(MaySun1+24)=CalendarYear,MONTH(MaySun1+24)=5),MaySun1+24,""))</f>
        <v>45069</v>
      </c>
      <c r="E24" s="2">
        <f>IF(DAY(MaySun1)=1,IF(AND(YEAR(MaySun1+18)=CalendarYear,MONTH(MaySun1+18)=5),MaySun1+18,""),IF(AND(YEAR(MaySun1+25)=CalendarYear,MONTH(MaySun1+25)=5),MaySun1+25,""))</f>
        <v>45070</v>
      </c>
      <c r="F24" s="71">
        <f>IF(DAY(MaySun1)=1,IF(AND(YEAR(MaySun1+19)=CalendarYear,MONTH(MaySun1+19)=5),MaySun1+19,""),IF(AND(YEAR(MaySun1+26)=CalendarYear,MONTH(MaySun1+26)=5),MaySun1+26,""))</f>
        <v>45071</v>
      </c>
      <c r="G24" s="2">
        <f>IF(DAY(MaySun1)=1,IF(AND(YEAR(MaySun1+20)=CalendarYear,MONTH(MaySun1+20)=5),MaySun1+20,""),IF(AND(YEAR(MaySun1+27)=CalendarYear,MONTH(MaySun1+27)=5),MaySun1+27,""))</f>
        <v>45072</v>
      </c>
      <c r="H24" s="25">
        <f>IF(DAY(MaySun1)=1,IF(AND(YEAR(MaySun1+21)=CalendarYear,MONTH(MaySun1+21)=5),MaySun1+21,""),IF(AND(YEAR(MaySun1+28)=CalendarYear,MONTH(MaySun1+28)=5),MaySun1+28,""))</f>
        <v>45073</v>
      </c>
      <c r="I24" s="17">
        <f>IF(DAY(JunSun1)=1,IF(AND(YEAR(JunSun1+15)=CalendarYear,MONTH(JunSun1+15)=6),JunSun1+15,""),IF(AND(YEAR(JunSun1+22)=CalendarYear,MONTH(JunSun1+22)=6),JunSun1+22,""))</f>
        <v>45095</v>
      </c>
      <c r="J24" s="2">
        <f>IF(DAY(JunSun1)=1,IF(AND(YEAR(JunSun1+16)=CalendarYear,MONTH(JunSun1+16)=6),JunSun1+16,""),IF(AND(YEAR(JunSun1+23)=CalendarYear,MONTH(JunSun1+23)=6),JunSun1+23,""))</f>
        <v>45096</v>
      </c>
      <c r="K24" s="2">
        <f>IF(DAY(JunSun1)=1,IF(AND(YEAR(JunSun1+17)=CalendarYear,MONTH(JunSun1+17)=6),JunSun1+17,""),IF(AND(YEAR(JunSun1+24)=CalendarYear,MONTH(JunSun1+24)=6),JunSun1+24,""))</f>
        <v>45097</v>
      </c>
      <c r="L24" s="2">
        <f>IF(DAY(JunSun1)=1,IF(AND(YEAR(JunSun1+18)=CalendarYear,MONTH(JunSun1+18)=6),JunSun1+18,""),IF(AND(YEAR(JunSun1+25)=CalendarYear,MONTH(JunSun1+25)=6),JunSun1+25,""))</f>
        <v>45098</v>
      </c>
      <c r="M24" s="2">
        <f>IF(DAY(JunSun1)=1,IF(AND(YEAR(JunSun1+19)=CalendarYear,MONTH(JunSun1+19)=6),JunSun1+19,""),IF(AND(YEAR(JunSun1+26)=CalendarYear,MONTH(JunSun1+26)=6),JunSun1+26,""))</f>
        <v>45099</v>
      </c>
      <c r="N24" s="2">
        <f>IF(DAY(JunSun1)=1,IF(AND(YEAR(JunSun1+20)=CalendarYear,MONTH(JunSun1+20)=6),JunSun1+20,""),IF(AND(YEAR(JunSun1+27)=CalendarYear,MONTH(JunSun1+27)=6),JunSun1+27,""))</f>
        <v>45100</v>
      </c>
      <c r="O24" s="25">
        <f>IF(DAY(JunSun1)=1,IF(AND(YEAR(JunSun1+21)=CalendarYear,MONTH(JunSun1+21)=6),JunSun1+21,""),IF(AND(YEAR(JunSun1+28)=CalendarYear,MONTH(JunSun1+28)=6),JunSun1+28,""))</f>
        <v>45101</v>
      </c>
      <c r="P24" s="60"/>
      <c r="R24" s="77" t="s">
        <v>63</v>
      </c>
    </row>
    <row r="25" spans="1:37" ht="15" customHeight="1" x14ac:dyDescent="0.25">
      <c r="B25" s="52">
        <f>IF(DAY(MaySun1)=1,IF(AND(YEAR(MaySun1+22)=CalendarYear,MONTH(MaySun1+22)=5),MaySun1+22,""),IF(AND(YEAR(MaySun1+29)=CalendarYear,MONTH(MaySun1+29)=5),MaySun1+29,""))</f>
        <v>45074</v>
      </c>
      <c r="C25" s="17">
        <f>IF(DAY(MaySun1)=1,IF(AND(YEAR(MaySun1+23)=CalendarYear,MONTH(MaySun1+23)=5),MaySun1+23,""),IF(AND(YEAR(MaySun1+30)=CalendarYear,MONTH(MaySun1+30)=5),MaySun1+30,""))</f>
        <v>45075</v>
      </c>
      <c r="D25" s="2">
        <f>IF(DAY(MaySun1)=1,IF(AND(YEAR(MaySun1+24)=CalendarYear,MONTH(MaySun1+24)=5),MaySun1+24,""),IF(AND(YEAR(MaySun1+31)=CalendarYear,MONTH(MaySun1+31)=5),MaySun1+31,""))</f>
        <v>45076</v>
      </c>
      <c r="E25" s="2">
        <f>IF(DAY(MaySun1)=1,IF(AND(YEAR(MaySun1+25)=CalendarYear,MONTH(MaySun1+25)=5),MaySun1+25,""),IF(AND(YEAR(MaySun1+32)=CalendarYear,MONTH(MaySun1+32)=5),MaySun1+32,""))</f>
        <v>45077</v>
      </c>
      <c r="F25" s="2" t="str">
        <f>IF(DAY(MaySun1)=1,IF(AND(YEAR(MaySun1+26)=CalendarYear,MONTH(MaySun1+26)=5),MaySun1+26,""),IF(AND(YEAR(MaySun1+33)=CalendarYear,MONTH(MaySun1+33)=5),MaySun1+33,""))</f>
        <v/>
      </c>
      <c r="G25" s="2" t="str">
        <f>IF(DAY(MaySun1)=1,IF(AND(YEAR(MaySun1+27)=CalendarYear,MONTH(MaySun1+27)=5),MaySun1+27,""),IF(AND(YEAR(MaySun1+34)=CalendarYear,MONTH(MaySun1+34)=5),MaySun1+34,""))</f>
        <v/>
      </c>
      <c r="H25" s="25" t="str">
        <f>IF(DAY(MaySun1)=1,IF(AND(YEAR(MaySun1+28)=CalendarYear,MONTH(MaySun1+28)=5),MaySun1+28,""),IF(AND(YEAR(MaySun1+35)=CalendarYear,MONTH(MaySun1+35)=5),MaySun1+35,""))</f>
        <v/>
      </c>
      <c r="I25" s="17">
        <f>IF(DAY(JunSun1)=1,IF(AND(YEAR(JunSun1+22)=CalendarYear,MONTH(JunSun1+22)=6),JunSun1+22,""),IF(AND(YEAR(JunSun1+29)=CalendarYear,MONTH(JunSun1+29)=6),JunSun1+29,""))</f>
        <v>45102</v>
      </c>
      <c r="J25" s="2">
        <f>IF(DAY(JunSun1)=1,IF(AND(YEAR(JunSun1+23)=CalendarYear,MONTH(JunSun1+23)=6),JunSun1+23,""),IF(AND(YEAR(JunSun1+30)=CalendarYear,MONTH(JunSun1+30)=6),JunSun1+30,""))</f>
        <v>45103</v>
      </c>
      <c r="K25" s="2">
        <f>IF(DAY(JunSun1)=1,IF(AND(YEAR(JunSun1+24)=CalendarYear,MONTH(JunSun1+24)=6),JunSun1+24,""),IF(AND(YEAR(JunSun1+31)=CalendarYear,MONTH(JunSun1+31)=6),JunSun1+31,""))</f>
        <v>45104</v>
      </c>
      <c r="L25" s="2">
        <f>IF(DAY(JunSun1)=1,IF(AND(YEAR(JunSun1+25)=CalendarYear,MONTH(JunSun1+25)=6),JunSun1+25,""),IF(AND(YEAR(JunSun1+32)=CalendarYear,MONTH(JunSun1+32)=6),JunSun1+32,""))</f>
        <v>45105</v>
      </c>
      <c r="M25" s="2">
        <f>IF(DAY(JunSun1)=1,IF(AND(YEAR(JunSun1+26)=CalendarYear,MONTH(JunSun1+26)=6),JunSun1+26,""),IF(AND(YEAR(JunSun1+33)=CalendarYear,MONTH(JunSun1+33)=6),JunSun1+33,""))</f>
        <v>45106</v>
      </c>
      <c r="N25" s="2">
        <f>IF(DAY(JunSun1)=1,IF(AND(YEAR(JunSun1+27)=CalendarYear,MONTH(JunSun1+27)=6),JunSun1+27,""),IF(AND(YEAR(JunSun1+34)=CalendarYear,MONTH(JunSun1+34)=6),JunSun1+34,""))</f>
        <v>45107</v>
      </c>
      <c r="O25" s="25" t="str">
        <f>IF(DAY(JunSun1)=1,IF(AND(YEAR(JunSun1+28)=CalendarYear,MONTH(JunSun1+28)=6),JunSun1+28,""),IF(AND(YEAR(JunSun1+35)=CalendarYear,MONTH(JunSun1+35)=6),JunSun1+35,""))</f>
        <v/>
      </c>
      <c r="P25" s="60"/>
      <c r="R25" s="76" t="s">
        <v>61</v>
      </c>
      <c r="S25" s="9"/>
    </row>
    <row r="26" spans="1:37" ht="15" customHeight="1" x14ac:dyDescent="0.25">
      <c r="A26" s="15" t="s">
        <v>6</v>
      </c>
      <c r="B26" s="53" t="str">
        <f>IF(DAY(MaySun1)=1,IF(AND(YEAR(MaySun1+29)=CalendarYear,MONTH(MaySun1+29)=5),MaySun1+29,""),IF(AND(YEAR(MaySun1+36)=CalendarYear,MONTH(MaySun1+36)=5),MaySun1+36,""))</f>
        <v/>
      </c>
      <c r="C26" s="27" t="str">
        <f>IF(DAY(MaySun1)=1,IF(AND(YEAR(MaySun1+30)=CalendarYear,MONTH(MaySun1+30)=5),MaySun1+30,""),IF(AND(YEAR(MaySun1+37)=CalendarYear,MONTH(MaySun1+37)=5),MaySun1+37,""))</f>
        <v/>
      </c>
      <c r="D26" s="27" t="str">
        <f>IF(DAY(MaySun1)=1,IF(AND(YEAR(MaySun1+31)=CalendarYear,MONTH(MaySun1+31)=5),MaySun1+31,""),IF(AND(YEAR(MaySun1+38)=CalendarYear,MONTH(MaySun1+38)=5),MaySun1+38,""))</f>
        <v/>
      </c>
      <c r="E26" s="27" t="str">
        <f>IF(DAY(MaySun1)=1,IF(AND(YEAR(MaySun1+32)=CalendarYear,MONTH(MaySun1+32)=5),MaySun1+32,""),IF(AND(YEAR(MaySun1+39)=CalendarYear,MONTH(MaySun1+39)=5),MaySun1+39,""))</f>
        <v/>
      </c>
      <c r="F26" s="27" t="str">
        <f>IF(DAY(MaySun1)=1,IF(AND(YEAR(MaySun1+33)=CalendarYear,MONTH(MaySun1+33)=5),MaySun1+33,""),IF(AND(YEAR(MaySun1+40)=CalendarYear,MONTH(MaySun1+40)=5),MaySun1+40,""))</f>
        <v/>
      </c>
      <c r="G26" s="27" t="str">
        <f>IF(DAY(MaySun1)=1,IF(AND(YEAR(MaySun1+34)=CalendarYear,MONTH(MaySun1+34)=5),MaySun1+34,""),IF(AND(YEAR(MaySun1+41)=CalendarYear,MONTH(MaySun1+41)=5),MaySun1+41,""))</f>
        <v/>
      </c>
      <c r="H26" s="28" t="str">
        <f>IF(DAY(MaySun1)=1,IF(AND(YEAR(MaySun1+35)=CalendarYear,MONTH(MaySun1+35)=5),MaySun1+35,""),IF(AND(YEAR(MaySun1+42)=CalendarYear,MONTH(MaySun1+42)=5),MaySun1+42,""))</f>
        <v/>
      </c>
      <c r="I26" s="27" t="str">
        <f>IF(DAY(JunSun1)=1,IF(AND(YEAR(JunSun1+29)=CalendarYear,MONTH(JunSun1+29)=6),JunSun1+29,""),IF(AND(YEAR(JunSun1+36)=CalendarYear,MONTH(JunSun1+36)=6),JunSun1+36,""))</f>
        <v/>
      </c>
      <c r="J26" s="27" t="str">
        <f>IF(DAY(JunSun1)=1,IF(AND(YEAR(JunSun1+30)=CalendarYear,MONTH(JunSun1+30)=6),JunSun1+30,""),IF(AND(YEAR(JunSun1+37)=CalendarYear,MONTH(JunSun1+37)=6),JunSun1+37,""))</f>
        <v/>
      </c>
      <c r="K26" s="27" t="str">
        <f>IF(DAY(JunSun1)=1,IF(AND(YEAR(JunSun1+31)=CalendarYear,MONTH(JunSun1+31)=6),JunSun1+31,""),IF(AND(YEAR(JunSun1+38)=CalendarYear,MONTH(JunSun1+38)=6),JunSun1+38,""))</f>
        <v/>
      </c>
      <c r="L26" s="27" t="str">
        <f>IF(DAY(JunSun1)=1,IF(AND(YEAR(JunSun1+32)=CalendarYear,MONTH(JunSun1+32)=6),JunSun1+32,""),IF(AND(YEAR(JunSun1+39)=CalendarYear,MONTH(JunSun1+39)=6),JunSun1+39,""))</f>
        <v/>
      </c>
      <c r="M26" s="27" t="str">
        <f>IF(DAY(JunSun1)=1,IF(AND(YEAR(JunSun1+33)=CalendarYear,MONTH(JunSun1+33)=6),JunSun1+33,""),IF(AND(YEAR(JunSun1+40)=CalendarYear,MONTH(JunSun1+40)=6),JunSun1+40,""))</f>
        <v/>
      </c>
      <c r="N26" s="27" t="str">
        <f>IF(DAY(JunSun1)=1,IF(AND(YEAR(JunSun1+34)=CalendarYear,MONTH(JunSun1+34)=6),JunSun1+34,""),IF(AND(YEAR(JunSun1+41)=CalendarYear,MONTH(JunSun1+41)=6),JunSun1+41,""))</f>
        <v/>
      </c>
      <c r="O26" s="28" t="str">
        <f>IF(DAY(JunSun1)=1,IF(AND(YEAR(JunSun1+35)=CalendarYear,MONTH(JunSun1+35)=6),JunSun1+35,""),IF(AND(YEAR(JunSun1+42)=CalendarYear,MONTH(JunSun1+42)=6),JunSun1+42,""))</f>
        <v/>
      </c>
      <c r="P26" s="60"/>
      <c r="R26" s="75" t="s">
        <v>62</v>
      </c>
    </row>
    <row r="27" spans="1:37" ht="15" customHeight="1" x14ac:dyDescent="0.3">
      <c r="A27" s="15" t="s">
        <v>14</v>
      </c>
      <c r="B27" s="100" t="s">
        <v>25</v>
      </c>
      <c r="C27" s="90"/>
      <c r="D27" s="90"/>
      <c r="E27" s="90"/>
      <c r="F27" s="90"/>
      <c r="G27" s="90"/>
      <c r="H27" s="91"/>
      <c r="I27" s="100" t="s">
        <v>26</v>
      </c>
      <c r="J27" s="90"/>
      <c r="K27" s="90"/>
      <c r="L27" s="90"/>
      <c r="M27" s="90"/>
      <c r="N27" s="90"/>
      <c r="O27" s="91"/>
      <c r="P27" s="60"/>
      <c r="R27" s="73"/>
    </row>
    <row r="28" spans="1:37" ht="15" customHeight="1" x14ac:dyDescent="0.3">
      <c r="A28" s="15"/>
      <c r="B28" s="51" t="s">
        <v>0</v>
      </c>
      <c r="C28" s="13" t="s">
        <v>44</v>
      </c>
      <c r="D28" s="13" t="s">
        <v>45</v>
      </c>
      <c r="E28" s="13" t="s">
        <v>46</v>
      </c>
      <c r="F28" s="13" t="s">
        <v>47</v>
      </c>
      <c r="G28" s="13" t="s">
        <v>48</v>
      </c>
      <c r="H28" s="24" t="s">
        <v>49</v>
      </c>
      <c r="I28" s="18" t="s">
        <v>0</v>
      </c>
      <c r="J28" s="13" t="s">
        <v>44</v>
      </c>
      <c r="K28" s="13" t="s">
        <v>45</v>
      </c>
      <c r="L28" s="13" t="s">
        <v>46</v>
      </c>
      <c r="M28" s="13" t="s">
        <v>47</v>
      </c>
      <c r="N28" s="13" t="s">
        <v>48</v>
      </c>
      <c r="O28" s="24" t="s">
        <v>49</v>
      </c>
      <c r="P28" s="60"/>
      <c r="R28" s="73"/>
    </row>
    <row r="29" spans="1:37" ht="15" customHeight="1" x14ac:dyDescent="0.3">
      <c r="A29" s="15"/>
      <c r="B29" s="52" t="str">
        <f>IF(DAY(JulSun1)=1,"",IF(AND(YEAR(JulSun1+1)=CalendarYear,MONTH(JulSun1+1)=7),JulSun1+1,""))</f>
        <v/>
      </c>
      <c r="C29" s="2" t="str">
        <f>IF(DAY(JulSun1)=1,"",IF(AND(YEAR(JulSun1+2)=CalendarYear,MONTH(JulSun1+2)=7),JulSun1+2,""))</f>
        <v/>
      </c>
      <c r="D29" s="2" t="str">
        <f>IF(DAY(JulSun1)=1,"",IF(AND(YEAR(JulSun1+3)=CalendarYear,MONTH(JulSun1+3)=7),JulSun1+3,""))</f>
        <v/>
      </c>
      <c r="E29" s="2" t="str">
        <f>IF(DAY(JulSun1)=1,"",IF(AND(YEAR(JulSun1+4)=CalendarYear,MONTH(JulSun1+4)=7),JulSun1+4,""))</f>
        <v/>
      </c>
      <c r="F29" s="2" t="str">
        <f>IF(DAY(JulSun1)=1,"",IF(AND(YEAR(JulSun1+5)=CalendarYear,MONTH(JulSun1+5)=7),JulSun1+5,""))</f>
        <v/>
      </c>
      <c r="G29" s="2" t="str">
        <f>IF(DAY(JulSun1)=1,"",IF(AND(YEAR(JulSun1+6)=CalendarYear,MONTH(JulSun1+6)=7),JulSun1+6,""))</f>
        <v/>
      </c>
      <c r="H29" s="25">
        <f>IF(DAY(JulSun1)=1,IF(AND(YEAR(JulSun1)=CalendarYear,MONTH(JulSun1)=7),JulSun1,""),IF(AND(YEAR(JulSun1+7)=CalendarYear,MONTH(JulSun1+7)=7),JulSun1+7,""))</f>
        <v>45108</v>
      </c>
      <c r="I29" s="17" t="str">
        <f>IF(DAY(AugSun1)=1,"",IF(AND(YEAR(AugSun1+1)=CalendarYear,MONTH(AugSun1+1)=8),AugSun1+1,""))</f>
        <v/>
      </c>
      <c r="J29" s="17" t="str">
        <f>IF(DAY(AugSun1)=1,"",IF(AND(YEAR(AugSun1+2)=CalendarYear,MONTH(AugSun1+2)=8),AugSun1+2,""))</f>
        <v/>
      </c>
      <c r="K29" s="2">
        <f>IF(DAY(AugSun1)=1,"",IF(AND(YEAR(AugSun1+3)=CalendarYear,MONTH(AugSun1+3)=8),AugSun1+3,""))</f>
        <v>45139</v>
      </c>
      <c r="L29" s="2">
        <f>IF(DAY(AugSun1)=1,"",IF(AND(YEAR(AugSun1+4)=CalendarYear,MONTH(AugSun1+4)=8),AugSun1+4,""))</f>
        <v>45140</v>
      </c>
      <c r="M29" s="2">
        <f>IF(DAY(AugSun1)=1,"",IF(AND(YEAR(AugSun1+5)=CalendarYear,MONTH(AugSun1+5)=8),AugSun1+5,""))</f>
        <v>45141</v>
      </c>
      <c r="N29" s="2">
        <f>IF(DAY(AugSun1)=1,"",IF(AND(YEAR(AugSun1+6)=CalendarYear,MONTH(AugSun1+6)=8),AugSun1+6,""))</f>
        <v>45142</v>
      </c>
      <c r="O29" s="25">
        <f>IF(DAY(AugSun1)=1,IF(AND(YEAR(AugSun1)=CalendarYear,MONTH(AugSun1)=8),AugSun1,""),IF(AND(YEAR(AugSun1+7)=CalendarYear,MONTH(AugSun1+7)=8),AugSun1+7,""))</f>
        <v>45143</v>
      </c>
      <c r="P29" s="60"/>
      <c r="R29" s="73"/>
    </row>
    <row r="30" spans="1:37" ht="15" customHeight="1" x14ac:dyDescent="0.3">
      <c r="B30" s="52">
        <f>IF(DAY(JulSun1)=1,IF(AND(YEAR(JulSun1+1)=CalendarYear,MONTH(JulSun1+1)=7),JulSun1+1,""),IF(AND(YEAR(JulSun1+8)=CalendarYear,MONTH(JulSun1+8)=7),JulSun1+8,""))</f>
        <v>45109</v>
      </c>
      <c r="C30" s="2">
        <f>IF(DAY(JulSun1)=1,IF(AND(YEAR(JulSun1+2)=CalendarYear,MONTH(JulSun1+2)=7),JulSun1+2,""),IF(AND(YEAR(JulSun1+9)=CalendarYear,MONTH(JulSun1+9)=7),JulSun1+9,""))</f>
        <v>45110</v>
      </c>
      <c r="D30" s="2">
        <f>IF(DAY(JulSun1)=1,IF(AND(YEAR(JulSun1+3)=CalendarYear,MONTH(JulSun1+3)=7),JulSun1+3,""),IF(AND(YEAR(JulSun1+10)=CalendarYear,MONTH(JulSun1+10)=7),JulSun1+10,""))</f>
        <v>45111</v>
      </c>
      <c r="E30" s="2">
        <f>IF(DAY(JulSun1)=1,IF(AND(YEAR(JulSun1+4)=CalendarYear,MONTH(JulSun1+4)=7),JulSun1+4,""),IF(AND(YEAR(JulSun1+11)=CalendarYear,MONTH(JulSun1+11)=7),JulSun1+11,""))</f>
        <v>45112</v>
      </c>
      <c r="F30" s="2">
        <f>IF(DAY(JulSun1)=1,IF(AND(YEAR(JulSun1+5)=CalendarYear,MONTH(JulSun1+5)=7),JulSun1+5,""),IF(AND(YEAR(JulSun1+12)=CalendarYear,MONTH(JulSun1+12)=7),JulSun1+12,""))</f>
        <v>45113</v>
      </c>
      <c r="G30" s="2">
        <f>IF(DAY(JulSun1)=1,IF(AND(YEAR(JulSun1+6)=CalendarYear,MONTH(JulSun1+6)=7),JulSun1+6,""),IF(AND(YEAR(JulSun1+13)=CalendarYear,MONTH(JulSun1+13)=7),JulSun1+13,""))</f>
        <v>45114</v>
      </c>
      <c r="H30" s="25">
        <f>IF(DAY(JulSun1)=1,IF(AND(YEAR(JulSun1+7)=CalendarYear,MONTH(JulSun1+7)=7),JulSun1+7,""),IF(AND(YEAR(JulSun1+14)=CalendarYear,MONTH(JulSun1+14)=7),JulSun1+14,""))</f>
        <v>45115</v>
      </c>
      <c r="I30" s="17">
        <f>IF(DAY(AugSun1)=1,IF(AND(YEAR(AugSun1+1)=CalendarYear,MONTH(AugSun1+1)=8),AugSun1+1,""),IF(AND(YEAR(AugSun1+8)=CalendarYear,MONTH(AugSun1+8)=8),AugSun1+8,""))</f>
        <v>45144</v>
      </c>
      <c r="J30" s="17">
        <f>IF(DAY(AugSun1)=1,IF(AND(YEAR(AugSun1+2)=CalendarYear,MONTH(AugSun1+2)=8),AugSun1+2,""),IF(AND(YEAR(AugSun1+9)=CalendarYear,MONTH(AugSun1+9)=8),AugSun1+9,""))</f>
        <v>45145</v>
      </c>
      <c r="K30" s="2">
        <f>IF(DAY(AugSun1)=1,IF(AND(YEAR(AugSun1+3)=CalendarYear,MONTH(AugSun1+3)=8),AugSun1+3,""),IF(AND(YEAR(AugSun1+10)=CalendarYear,MONTH(AugSun1+10)=8),AugSun1+10,""))</f>
        <v>45146</v>
      </c>
      <c r="L30" s="2">
        <f>IF(DAY(AugSun1)=1,IF(AND(YEAR(AugSun1+4)=CalendarYear,MONTH(AugSun1+4)=8),AugSun1+4,""),IF(AND(YEAR(AugSun1+11)=CalendarYear,MONTH(AugSun1+11)=8),AugSun1+11,""))</f>
        <v>45147</v>
      </c>
      <c r="M30" s="2">
        <f>IF(DAY(AugSun1)=1,IF(AND(YEAR(AugSun1+5)=CalendarYear,MONTH(AugSun1+5)=8),AugSun1+5,""),IF(AND(YEAR(AugSun1+12)=CalendarYear,MONTH(AugSun1+12)=8),AugSun1+12,""))</f>
        <v>45148</v>
      </c>
      <c r="N30" s="2">
        <f>IF(DAY(AugSun1)=1,IF(AND(YEAR(AugSun1+6)=CalendarYear,MONTH(AugSun1+6)=8),AugSun1+6,""),IF(AND(YEAR(AugSun1+13)=CalendarYear,MONTH(AugSun1+13)=8),AugSun1+13,""))</f>
        <v>45149</v>
      </c>
      <c r="O30" s="25">
        <f>IF(DAY(AugSun1)=1,IF(AND(YEAR(AugSun1+7)=CalendarYear,MONTH(AugSun1+7)=8),AugSun1+7,""),IF(AND(YEAR(AugSun1+14)=CalendarYear,MONTH(AugSun1+14)=8),AugSun1+14,""))</f>
        <v>45150</v>
      </c>
      <c r="P30" s="60"/>
      <c r="R30" s="73"/>
    </row>
    <row r="31" spans="1:37" ht="15" customHeight="1" x14ac:dyDescent="0.3">
      <c r="B31" s="52">
        <f>IF(DAY(JulSun1)=1,IF(AND(YEAR(JulSun1+8)=CalendarYear,MONTH(JulSun1+8)=7),JulSun1+8,""),IF(AND(YEAR(JulSun1+15)=CalendarYear,MONTH(JulSun1+15)=7),JulSun1+15,""))</f>
        <v>45116</v>
      </c>
      <c r="C31" s="2">
        <f>IF(DAY(JulSun1)=1,IF(AND(YEAR(JulSun1+9)=CalendarYear,MONTH(JulSun1+9)=7),JulSun1+9,""),IF(AND(YEAR(JulSun1+16)=CalendarYear,MONTH(JulSun1+16)=7),JulSun1+16,""))</f>
        <v>45117</v>
      </c>
      <c r="D31" s="2">
        <f>IF(DAY(JulSun1)=1,IF(AND(YEAR(JulSun1+10)=CalendarYear,MONTH(JulSun1+10)=7),JulSun1+10,""),IF(AND(YEAR(JulSun1+17)=CalendarYear,MONTH(JulSun1+17)=7),JulSun1+17,""))</f>
        <v>45118</v>
      </c>
      <c r="E31" s="2">
        <f>IF(DAY(JulSun1)=1,IF(AND(YEAR(JulSun1+11)=CalendarYear,MONTH(JulSun1+11)=7),JulSun1+11,""),IF(AND(YEAR(JulSun1+18)=CalendarYear,MONTH(JulSun1+18)=7),JulSun1+18,""))</f>
        <v>45119</v>
      </c>
      <c r="F31" s="2">
        <f>IF(DAY(JulSun1)=1,IF(AND(YEAR(JulSun1+12)=CalendarYear,MONTH(JulSun1+12)=7),JulSun1+12,""),IF(AND(YEAR(JulSun1+19)=CalendarYear,MONTH(JulSun1+19)=7),JulSun1+19,""))</f>
        <v>45120</v>
      </c>
      <c r="G31" s="2">
        <f>IF(DAY(JulSun1)=1,IF(AND(YEAR(JulSun1+13)=CalendarYear,MONTH(JulSun1+13)=7),JulSun1+13,""),IF(AND(YEAR(JulSun1+20)=CalendarYear,MONTH(JulSun1+20)=7),JulSun1+20,""))</f>
        <v>45121</v>
      </c>
      <c r="H31" s="25">
        <f>IF(DAY(JulSun1)=1,IF(AND(YEAR(JulSun1+14)=CalendarYear,MONTH(JulSun1+14)=7),JulSun1+14,""),IF(AND(YEAR(JulSun1+21)=CalendarYear,MONTH(JulSun1+21)=7),JulSun1+21,""))</f>
        <v>45122</v>
      </c>
      <c r="I31" s="17">
        <f>IF(DAY(AugSun1)=1,IF(AND(YEAR(AugSun1+8)=CalendarYear,MONTH(AugSun1+8)=8),AugSun1+8,""),IF(AND(YEAR(AugSun1+15)=CalendarYear,MONTH(AugSun1+15)=8),AugSun1+15,""))</f>
        <v>45151</v>
      </c>
      <c r="J31" s="2">
        <f>IF(DAY(AugSun1)=1,IF(AND(YEAR(AugSun1+9)=CalendarYear,MONTH(AugSun1+9)=8),AugSun1+9,""),IF(AND(YEAR(AugSun1+16)=CalendarYear,MONTH(AugSun1+16)=8),AugSun1+16,""))</f>
        <v>45152</v>
      </c>
      <c r="K31" s="2">
        <f>IF(DAY(AugSun1)=1,IF(AND(YEAR(AugSun1+10)=CalendarYear,MONTH(AugSun1+10)=8),AugSun1+10,""),IF(AND(YEAR(AugSun1+17)=CalendarYear,MONTH(AugSun1+17)=8),AugSun1+17,""))</f>
        <v>45153</v>
      </c>
      <c r="L31" s="2">
        <f>IF(DAY(AugSun1)=1,IF(AND(YEAR(AugSun1+11)=CalendarYear,MONTH(AugSun1+11)=8),AugSun1+11,""),IF(AND(YEAR(AugSun1+18)=CalendarYear,MONTH(AugSun1+18)=8),AugSun1+18,""))</f>
        <v>45154</v>
      </c>
      <c r="M31" s="2">
        <f>IF(DAY(AugSun1)=1,IF(AND(YEAR(AugSun1+12)=CalendarYear,MONTH(AugSun1+12)=8),AugSun1+12,""),IF(AND(YEAR(AugSun1+19)=CalendarYear,MONTH(AugSun1+19)=8),AugSun1+19,""))</f>
        <v>45155</v>
      </c>
      <c r="N31" s="2">
        <f>IF(DAY(AugSun1)=1,IF(AND(YEAR(AugSun1+13)=CalendarYear,MONTH(AugSun1+13)=8),AugSun1+13,""),IF(AND(YEAR(AugSun1+20)=CalendarYear,MONTH(AugSun1+20)=8),AugSun1+20,""))</f>
        <v>45156</v>
      </c>
      <c r="O31" s="25">
        <f>IF(DAY(AugSun1)=1,IF(AND(YEAR(AugSun1+14)=CalendarYear,MONTH(AugSun1+14)=8),AugSun1+14,""),IF(AND(YEAR(AugSun1+21)=CalendarYear,MONTH(AugSun1+21)=8),AugSun1+21,""))</f>
        <v>45157</v>
      </c>
      <c r="P31" s="60"/>
      <c r="R31" s="55" t="s">
        <v>50</v>
      </c>
      <c r="S31" s="7"/>
    </row>
    <row r="32" spans="1:37" ht="15" customHeight="1" x14ac:dyDescent="0.3">
      <c r="B32" s="52">
        <f>IF(DAY(JulSun1)=1,IF(AND(YEAR(JulSun1+15)=CalendarYear,MONTH(JulSun1+15)=7),JulSun1+15,""),IF(AND(YEAR(JulSun1+22)=CalendarYear,MONTH(JulSun1+22)=7),JulSun1+22,""))</f>
        <v>45123</v>
      </c>
      <c r="C32" s="2">
        <f>IF(DAY(JulSun1)=1,IF(AND(YEAR(JulSun1+16)=CalendarYear,MONTH(JulSun1+16)=7),JulSun1+16,""),IF(AND(YEAR(JulSun1+23)=CalendarYear,MONTH(JulSun1+23)=7),JulSun1+23,""))</f>
        <v>45124</v>
      </c>
      <c r="D32" s="2">
        <f>IF(DAY(JulSun1)=1,IF(AND(YEAR(JulSun1+17)=CalendarYear,MONTH(JulSun1+17)=7),JulSun1+17,""),IF(AND(YEAR(JulSun1+24)=CalendarYear,MONTH(JulSun1+24)=7),JulSun1+24,""))</f>
        <v>45125</v>
      </c>
      <c r="E32" s="2">
        <f>IF(DAY(JulSun1)=1,IF(AND(YEAR(JulSun1+18)=CalendarYear,MONTH(JulSun1+18)=7),JulSun1+18,""),IF(AND(YEAR(JulSun1+25)=CalendarYear,MONTH(JulSun1+25)=7),JulSun1+25,""))</f>
        <v>45126</v>
      </c>
      <c r="F32" s="2">
        <f>IF(DAY(JulSun1)=1,IF(AND(YEAR(JulSun1+19)=CalendarYear,MONTH(JulSun1+19)=7),JulSun1+19,""),IF(AND(YEAR(JulSun1+26)=CalendarYear,MONTH(JulSun1+26)=7),JulSun1+26,""))</f>
        <v>45127</v>
      </c>
      <c r="G32" s="2">
        <f>IF(DAY(JulSun1)=1,IF(AND(YEAR(JulSun1+20)=CalendarYear,MONTH(JulSun1+20)=7),JulSun1+20,""),IF(AND(YEAR(JulSun1+27)=CalendarYear,MONTH(JulSun1+27)=7),JulSun1+27,""))</f>
        <v>45128</v>
      </c>
      <c r="H32" s="25">
        <f>IF(DAY(JulSun1)=1,IF(AND(YEAR(JulSun1+21)=CalendarYear,MONTH(JulSun1+21)=7),JulSun1+21,""),IF(AND(YEAR(JulSun1+28)=CalendarYear,MONTH(JulSun1+28)=7),JulSun1+28,""))</f>
        <v>45129</v>
      </c>
      <c r="I32" s="17">
        <f>IF(DAY(AugSun1)=1,IF(AND(YEAR(AugSun1+15)=CalendarYear,MONTH(AugSun1+15)=8),AugSun1+15,""),IF(AND(YEAR(AugSun1+22)=CalendarYear,MONTH(AugSun1+22)=8),AugSun1+22,""))</f>
        <v>45158</v>
      </c>
      <c r="J32" s="2">
        <f>IF(DAY(AugSun1)=1,IF(AND(YEAR(AugSun1+16)=CalendarYear,MONTH(AugSun1+16)=8),AugSun1+16,""),IF(AND(YEAR(AugSun1+23)=CalendarYear,MONTH(AugSun1+23)=8),AugSun1+23,""))</f>
        <v>45159</v>
      </c>
      <c r="K32" s="2">
        <f>IF(DAY(AugSun1)=1,IF(AND(YEAR(AugSun1+17)=CalendarYear,MONTH(AugSun1+17)=8),AugSun1+17,""),IF(AND(YEAR(AugSun1+24)=CalendarYear,MONTH(AugSun1+24)=8),AugSun1+24,""))</f>
        <v>45160</v>
      </c>
      <c r="L32" s="2">
        <f>IF(DAY(AugSun1)=1,IF(AND(YEAR(AugSun1+18)=CalendarYear,MONTH(AugSun1+18)=8),AugSun1+18,""),IF(AND(YEAR(AugSun1+25)=CalendarYear,MONTH(AugSun1+25)=8),AugSun1+25,""))</f>
        <v>45161</v>
      </c>
      <c r="M32" s="2">
        <f>IF(DAY(AugSun1)=1,IF(AND(YEAR(AugSun1+19)=CalendarYear,MONTH(AugSun1+19)=8),AugSun1+19,""),IF(AND(YEAR(AugSun1+26)=CalendarYear,MONTH(AugSun1+26)=8),AugSun1+26,""))</f>
        <v>45162</v>
      </c>
      <c r="N32" s="2">
        <f>IF(DAY(AugSun1)=1,IF(AND(YEAR(AugSun1+20)=CalendarYear,MONTH(AugSun1+20)=8),AugSun1+20,""),IF(AND(YEAR(AugSun1+27)=CalendarYear,MONTH(AugSun1+27)=8),AugSun1+27,""))</f>
        <v>45163</v>
      </c>
      <c r="O32" s="25">
        <f>IF(DAY(AugSun1)=1,IF(AND(YEAR(AugSun1+21)=CalendarYear,MONTH(AugSun1+21)=8),AugSun1+21,""),IF(AND(YEAR(AugSun1+28)=CalendarYear,MONTH(AugSun1+28)=8),AugSun1+28,""))</f>
        <v>45164</v>
      </c>
      <c r="P32" s="60"/>
      <c r="R32" s="55" t="s">
        <v>59</v>
      </c>
      <c r="S32" s="8"/>
    </row>
    <row r="33" spans="1:19" ht="15" customHeight="1" x14ac:dyDescent="0.3">
      <c r="B33" s="52">
        <f>IF(DAY(JulSun1)=1,IF(AND(YEAR(JulSun1+22)=CalendarYear,MONTH(JulSun1+22)=7),JulSun1+22,""),IF(AND(YEAR(JulSun1+29)=CalendarYear,MONTH(JulSun1+29)=7),JulSun1+29,""))</f>
        <v>45130</v>
      </c>
      <c r="C33" s="2">
        <f>IF(DAY(JulSun1)=1,IF(AND(YEAR(JulSun1+23)=CalendarYear,MONTH(JulSun1+23)=7),JulSun1+23,""),IF(AND(YEAR(JulSun1+30)=CalendarYear,MONTH(JulSun1+30)=7),JulSun1+30,""))</f>
        <v>45131</v>
      </c>
      <c r="D33" s="2">
        <f>IF(DAY(JulSun1)=1,IF(AND(YEAR(JulSun1+24)=CalendarYear,MONTH(JulSun1+24)=7),JulSun1+24,""),IF(AND(YEAR(JulSun1+31)=CalendarYear,MONTH(JulSun1+31)=7),JulSun1+31,""))</f>
        <v>45132</v>
      </c>
      <c r="E33" s="2">
        <f>IF(DAY(JulSun1)=1,IF(AND(YEAR(JulSun1+25)=CalendarYear,MONTH(JulSun1+25)=7),JulSun1+25,""),IF(AND(YEAR(JulSun1+32)=CalendarYear,MONTH(JulSun1+32)=7),JulSun1+32,""))</f>
        <v>45133</v>
      </c>
      <c r="F33" s="2">
        <f>IF(DAY(JulSun1)=1,IF(AND(YEAR(JulSun1+26)=CalendarYear,MONTH(JulSun1+26)=7),JulSun1+26,""),IF(AND(YEAR(JulSun1+33)=CalendarYear,MONTH(JulSun1+33)=7),JulSun1+33,""))</f>
        <v>45134</v>
      </c>
      <c r="G33" s="2">
        <f>IF(DAY(JulSun1)=1,IF(AND(YEAR(JulSun1+27)=CalendarYear,MONTH(JulSun1+27)=7),JulSun1+27,""),IF(AND(YEAR(JulSun1+34)=CalendarYear,MONTH(JulSun1+34)=7),JulSun1+34,""))</f>
        <v>45135</v>
      </c>
      <c r="H33" s="25">
        <f>IF(DAY(JulSun1)=1,IF(AND(YEAR(JulSun1+28)=CalendarYear,MONTH(JulSun1+28)=7),JulSun1+28,""),IF(AND(YEAR(JulSun1+35)=CalendarYear,MONTH(JulSun1+35)=7),JulSun1+35,""))</f>
        <v>45136</v>
      </c>
      <c r="I33" s="17">
        <f>IF(DAY(AugSun1)=1,IF(AND(YEAR(AugSun1+22)=CalendarYear,MONTH(AugSun1+22)=8),AugSun1+22,""),IF(AND(YEAR(AugSun1+29)=CalendarYear,MONTH(AugSun1+29)=8),AugSun1+29,""))</f>
        <v>45165</v>
      </c>
      <c r="J33" s="2">
        <f>IF(DAY(AugSun1)=1,IF(AND(YEAR(AugSun1+23)=CalendarYear,MONTH(AugSun1+23)=8),AugSun1+23,""),IF(AND(YEAR(AugSun1+30)=CalendarYear,MONTH(AugSun1+30)=8),AugSun1+30,""))</f>
        <v>45166</v>
      </c>
      <c r="K33" s="2">
        <f>IF(DAY(AugSun1)=1,IF(AND(YEAR(AugSun1+24)=CalendarYear,MONTH(AugSun1+24)=8),AugSun1+24,""),IF(AND(YEAR(AugSun1+31)=CalendarYear,MONTH(AugSun1+31)=8),AugSun1+31,""))</f>
        <v>45167</v>
      </c>
      <c r="L33" s="2">
        <f>IF(DAY(AugSun1)=1,IF(AND(YEAR(AugSun1+25)=CalendarYear,MONTH(AugSun1+25)=8),AugSun1+25,""),IF(AND(YEAR(AugSun1+32)=CalendarYear,MONTH(AugSun1+32)=8),AugSun1+32,""))</f>
        <v>45168</v>
      </c>
      <c r="M33" s="2">
        <f>IF(DAY(AugSun1)=1,IF(AND(YEAR(AugSun1+26)=CalendarYear,MONTH(AugSun1+26)=8),AugSun1+26,""),IF(AND(YEAR(AugSun1+33)=CalendarYear,MONTH(AugSun1+33)=8),AugSun1+33,""))</f>
        <v>45169</v>
      </c>
      <c r="N33" s="2" t="str">
        <f>IF(DAY(AugSun1)=1,IF(AND(YEAR(AugSun1+27)=CalendarYear,MONTH(AugSun1+27)=8),AugSun1+27,""),IF(AND(YEAR(AugSun1+34)=CalendarYear,MONTH(AugSun1+34)=8),AugSun1+34,""))</f>
        <v/>
      </c>
      <c r="O33" s="25" t="str">
        <f>IF(DAY(AugSun1)=1,IF(AND(YEAR(AugSun1+28)=CalendarYear,MONTH(AugSun1+28)=8),AugSun1+28,""),IF(AND(YEAR(AugSun1+35)=CalendarYear,MONTH(AugSun1+35)=8),AugSun1+35,""))</f>
        <v/>
      </c>
      <c r="P33" s="60"/>
      <c r="R33" s="55" t="s">
        <v>57</v>
      </c>
      <c r="S33" s="9"/>
    </row>
    <row r="34" spans="1:19" ht="15" customHeight="1" x14ac:dyDescent="0.3">
      <c r="A34" s="15" t="s">
        <v>7</v>
      </c>
      <c r="B34" s="53">
        <f>IF(DAY(JulSun1)=1,IF(AND(YEAR(JulSun1+29)=CalendarYear,MONTH(JulSun1+29)=7),JulSun1+29,""),IF(AND(YEAR(JulSun1+36)=CalendarYear,MONTH(JulSun1+36)=7),JulSun1+36,""))</f>
        <v>45137</v>
      </c>
      <c r="C34" s="2">
        <f>IF(DAY(JulSun1)=1,IF(AND(YEAR(JulSun1+30)=CalendarYear,MONTH(JulSun1+30)=7),JulSun1+30,""),IF(AND(YEAR(JulSun1+37)=CalendarYear,MONTH(JulSun1+37)=7),JulSun1+37,""))</f>
        <v>45138</v>
      </c>
      <c r="D34" s="27" t="str">
        <f>IF(DAY(JulSun1)=1,IF(AND(YEAR(JulSun1+31)=CalendarYear,MONTH(JulSun1+31)=7),JulSun1+31,""),IF(AND(YEAR(JulSun1+38)=CalendarYear,MONTH(JulSun1+38)=7),JulSun1+38,""))</f>
        <v/>
      </c>
      <c r="E34" s="27" t="str">
        <f>IF(DAY(JulSun1)=1,IF(AND(YEAR(JulSun1+32)=CalendarYear,MONTH(JulSun1+32)=7),JulSun1+32,""),IF(AND(YEAR(JulSun1+39)=CalendarYear,MONTH(JulSun1+39)=7),JulSun1+39,""))</f>
        <v/>
      </c>
      <c r="F34" s="27" t="str">
        <f>IF(DAY(JulSun1)=1,IF(AND(YEAR(JulSun1+33)=CalendarYear,MONTH(JulSun1+33)=7),JulSun1+33,""),IF(AND(YEAR(JulSun1+40)=CalendarYear,MONTH(JulSun1+40)=7),JulSun1+40,""))</f>
        <v/>
      </c>
      <c r="G34" s="27" t="str">
        <f>IF(DAY(JulSun1)=1,IF(AND(YEAR(JulSun1+34)=CalendarYear,MONTH(JulSun1+34)=7),JulSun1+34,""),IF(AND(YEAR(JulSun1+41)=CalendarYear,MONTH(JulSun1+41)=7),JulSun1+41,""))</f>
        <v/>
      </c>
      <c r="H34" s="28" t="str">
        <f>IF(DAY(JulSun1)=1,IF(AND(YEAR(JulSun1+35)=CalendarYear,MONTH(JulSun1+35)=7),JulSun1+35,""),IF(AND(YEAR(JulSun1+42)=CalendarYear,MONTH(JulSun1+42)=7),JulSun1+42,""))</f>
        <v/>
      </c>
      <c r="I34" s="35" t="str">
        <f>IF(DAY(AugSun1)=1,IF(AND(YEAR(AugSun1+29)=CalendarYear,MONTH(AugSun1+29)=8),AugSun1+29,""),IF(AND(YEAR(AugSun1+36)=CalendarYear,MONTH(AugSun1+36)=8),AugSun1+36,""))</f>
        <v/>
      </c>
      <c r="J34" s="27" t="str">
        <f>IF(DAY(AugSun1)=1,IF(AND(YEAR(AugSun1+30)=CalendarYear,MONTH(AugSun1+30)=8),AugSun1+30,""),IF(AND(YEAR(AugSun1+37)=CalendarYear,MONTH(AugSun1+37)=8),AugSun1+37,""))</f>
        <v/>
      </c>
      <c r="K34" s="27" t="str">
        <f>IF(DAY(AugSun1)=1,IF(AND(YEAR(AugSun1+31)=CalendarYear,MONTH(AugSun1+31)=8),AugSun1+31,""),IF(AND(YEAR(AugSun1+38)=CalendarYear,MONTH(AugSun1+38)=8),AugSun1+38,""))</f>
        <v/>
      </c>
      <c r="L34" s="27" t="str">
        <f>IF(DAY(AugSun1)=1,IF(AND(YEAR(AugSun1+32)=CalendarYear,MONTH(AugSun1+32)=8),AugSun1+32,""),IF(AND(YEAR(AugSun1+39)=CalendarYear,MONTH(AugSun1+39)=8),AugSun1+39,""))</f>
        <v/>
      </c>
      <c r="M34" s="27" t="str">
        <f>IF(DAY(AugSun1)=1,IF(AND(YEAR(AugSun1+33)=CalendarYear,MONTH(AugSun1+33)=8),AugSun1+33,""),IF(AND(YEAR(AugSun1+40)=CalendarYear,MONTH(AugSun1+40)=8),AugSun1+40,""))</f>
        <v/>
      </c>
      <c r="N34" s="27" t="str">
        <f>IF(DAY(AugSun1)=1,IF(AND(YEAR(AugSun1+34)=CalendarYear,MONTH(AugSun1+34)=8),AugSun1+34,""),IF(AND(YEAR(AugSun1+41)=CalendarYear,MONTH(AugSun1+41)=8),AugSun1+41,""))</f>
        <v/>
      </c>
      <c r="O34" s="28" t="str">
        <f>IF(DAY(AugSun1)=1,IF(AND(YEAR(AugSun1+35)=CalendarYear,MONTH(AugSun1+35)=8),AugSun1+35,""),IF(AND(YEAR(AugSun1+42)=CalendarYear,MONTH(AugSun1+42)=8),AugSun1+42,""))</f>
        <v/>
      </c>
      <c r="P34" s="60"/>
      <c r="R34" s="55" t="s">
        <v>53</v>
      </c>
    </row>
    <row r="35" spans="1:19" ht="15" customHeight="1" x14ac:dyDescent="0.3">
      <c r="A35" s="15" t="s">
        <v>15</v>
      </c>
      <c r="B35" s="100" t="s">
        <v>27</v>
      </c>
      <c r="C35" s="90"/>
      <c r="D35" s="90"/>
      <c r="E35" s="90"/>
      <c r="F35" s="90"/>
      <c r="G35" s="90"/>
      <c r="H35" s="91"/>
      <c r="I35" s="100" t="s">
        <v>28</v>
      </c>
      <c r="J35" s="90"/>
      <c r="K35" s="90"/>
      <c r="L35" s="90"/>
      <c r="M35" s="90"/>
      <c r="N35" s="90"/>
      <c r="O35" s="91"/>
      <c r="P35" s="60"/>
      <c r="R35" s="56" t="s">
        <v>58</v>
      </c>
    </row>
    <row r="36" spans="1:19" ht="15" customHeight="1" x14ac:dyDescent="0.2">
      <c r="B36" s="51" t="s">
        <v>0</v>
      </c>
      <c r="C36" s="13" t="s">
        <v>44</v>
      </c>
      <c r="D36" s="13" t="s">
        <v>45</v>
      </c>
      <c r="E36" s="13" t="s">
        <v>46</v>
      </c>
      <c r="F36" s="13" t="s">
        <v>47</v>
      </c>
      <c r="G36" s="13" t="s">
        <v>48</v>
      </c>
      <c r="H36" s="24" t="s">
        <v>49</v>
      </c>
      <c r="I36" s="18" t="s">
        <v>0</v>
      </c>
      <c r="J36" s="13" t="s">
        <v>44</v>
      </c>
      <c r="K36" s="13" t="s">
        <v>45</v>
      </c>
      <c r="L36" s="13" t="s">
        <v>46</v>
      </c>
      <c r="M36" s="13" t="s">
        <v>47</v>
      </c>
      <c r="N36" s="13" t="s">
        <v>48</v>
      </c>
      <c r="O36" s="24" t="s">
        <v>49</v>
      </c>
      <c r="P36" s="60"/>
    </row>
    <row r="37" spans="1:19" ht="15" customHeight="1" x14ac:dyDescent="0.2">
      <c r="B37" s="52" t="str">
        <f>IF(DAY(Vogar)=1,"",IF(AND(YEAR(Vogar+1)=CalendarYear,MONTH(Vogar+1)=9),Vogar+1,""))</f>
        <v/>
      </c>
      <c r="C37" s="2" t="str">
        <f>IF(DAY(Vogar)=1,"",IF(AND(YEAR(Vogar+2)=CalendarYear,MONTH(Vogar+2)=9),Vogar+2,""))</f>
        <v/>
      </c>
      <c r="D37" s="2" t="str">
        <f>IF(DAY(Vogar)=1,"",IF(AND(YEAR(Vogar+3)=CalendarYear,MONTH(Vogar+3)=9),Vogar+3,""))</f>
        <v/>
      </c>
      <c r="E37" s="2" t="str">
        <f>IF(DAY(Vogar)=1,"",IF(AND(YEAR(Vogar+4)=CalendarYear,MONTH(Vogar+4)=9),Vogar+4,""))</f>
        <v/>
      </c>
      <c r="F37" s="2" t="str">
        <f>IF(DAY(Vogar)=1,"",IF(AND(YEAR(Vogar+5)=CalendarYear,MONTH(Vogar+5)=9),Vogar+5,""))</f>
        <v/>
      </c>
      <c r="G37" s="2">
        <f>IF(DAY(Vogar)=1,"",IF(AND(YEAR(Vogar+6)=CalendarYear,MONTH(Vogar+6)=9),Vogar+6,""))</f>
        <v>45170</v>
      </c>
      <c r="H37" s="25">
        <f>IF(DAY(Vogar)=1,IF(AND(YEAR(Vogar)=CalendarYear,MONTH(Vogar)=9),Vogar,""),IF(AND(YEAR(Vogar+7)=CalendarYear,MONTH(Vogar+7)=9),Vogar+7,""))</f>
        <v>45171</v>
      </c>
      <c r="I37" s="17">
        <f>IF(DAY(OctSun1)=1,"",IF(AND(YEAR(OctSun1+1)=CalendarYear,MONTH(OctSun1+1)=10),OctSun1+1,""))</f>
        <v>45200</v>
      </c>
      <c r="J37" s="19">
        <f>IF(DAY(OctSun1)=1,"",IF(AND(YEAR(OctSun1+2)=CalendarYear,MONTH(OctSun1+2)=10),OctSun1+2,""))</f>
        <v>45201</v>
      </c>
      <c r="K37" s="19">
        <f>IF(DAY(OctSun1)=1,"",IF(AND(YEAR(OctSun1+3)=CalendarYear,MONTH(OctSun1+3)=10),OctSun1+3,""))</f>
        <v>45202</v>
      </c>
      <c r="L37" s="19">
        <f>IF(DAY(OctSun1)=1,"",IF(AND(YEAR(OctSun1+4)=CalendarYear,MONTH(OctSun1+4)=10),OctSun1+4,""))</f>
        <v>45203</v>
      </c>
      <c r="M37" s="19">
        <f>IF(DAY(OctSun1)=1,"",IF(AND(YEAR(OctSun1+5)=CalendarYear,MONTH(OctSun1+5)=10),OctSun1+5,""))</f>
        <v>45204</v>
      </c>
      <c r="N37" s="19">
        <f>IF(DAY(OctSun1)=1,"",IF(AND(YEAR(OctSun1+6)=CalendarYear,MONTH(OctSun1+6)=10),OctSun1+6,""))</f>
        <v>45205</v>
      </c>
      <c r="O37" s="25">
        <f>IF(DAY(OctSun1)=1,IF(AND(YEAR(OctSun1)=CalendarYear,MONTH(OctSun1)=10),OctSun1,""),IF(AND(YEAR(OctSun1+7)=CalendarYear,MONTH(OctSun1+7)=10),OctSun1+7,""))</f>
        <v>45206</v>
      </c>
      <c r="P37" s="60"/>
    </row>
    <row r="38" spans="1:19" ht="15" customHeight="1" x14ac:dyDescent="0.2">
      <c r="B38" s="52">
        <f>IF(DAY(Vogar)=1,IF(AND(YEAR(Vogar+1)=CalendarYear,MONTH(Vogar+1)=9),Vogar+1,""),IF(AND(YEAR(Vogar+8)=CalendarYear,MONTH(Vogar+8)=9),Vogar+8,""))</f>
        <v>45172</v>
      </c>
      <c r="C38" s="19">
        <f>IF(DAY(Vogar)=1,IF(AND(YEAR(Vogar+2)=CalendarYear,MONTH(Vogar+2)=9),Vogar+2,""),IF(AND(YEAR(Vogar+9)=CalendarYear,MONTH(Vogar+9)=9),Vogar+9,""))</f>
        <v>45173</v>
      </c>
      <c r="D38" s="19">
        <f>IF(DAY(Vogar)=1,IF(AND(YEAR(Vogar+3)=CalendarYear,MONTH(Vogar+3)=9),Vogar+3,""),IF(AND(YEAR(Vogar+10)=CalendarYear,MONTH(Vogar+10)=9),Vogar+10,""))</f>
        <v>45174</v>
      </c>
      <c r="E38" s="19">
        <f>IF(DAY(Vogar)=1,IF(AND(YEAR(Vogar+4)=CalendarYear,MONTH(Vogar+4)=9),Vogar+4,""),IF(AND(YEAR(Vogar+11)=CalendarYear,MONTH(Vogar+11)=9),Vogar+11,""))</f>
        <v>45175</v>
      </c>
      <c r="F38" s="19">
        <f>IF(DAY(Vogar)=1,IF(AND(YEAR(Vogar+5)=CalendarYear,MONTH(Vogar+5)=9),Vogar+5,""),IF(AND(YEAR(Vogar+12)=CalendarYear,MONTH(Vogar+12)=9),Vogar+12,""))</f>
        <v>45176</v>
      </c>
      <c r="G38" s="19">
        <f>IF(DAY(Vogar)=1,IF(AND(YEAR(Vogar+6)=CalendarYear,MONTH(Vogar+6)=9),Vogar+6,""),IF(AND(YEAR(Vogar+13)=CalendarYear,MONTH(Vogar+13)=9),Vogar+13,""))</f>
        <v>45177</v>
      </c>
      <c r="H38" s="25">
        <f>IF(DAY(Vogar)=1,IF(AND(YEAR(Vogar+7)=CalendarYear,MONTH(Vogar+7)=9),Vogar+7,""),IF(AND(YEAR(Vogar+14)=CalendarYear,MONTH(Vogar+14)=9),Vogar+14,""))</f>
        <v>45178</v>
      </c>
      <c r="I38" s="17">
        <f>IF(DAY(OctSun1)=1,IF(AND(YEAR(OctSun1+1)=CalendarYear,MONTH(OctSun1+1)=10),OctSun1+1,""),IF(AND(YEAR(OctSun1+8)=CalendarYear,MONTH(OctSun1+8)=10),OctSun1+8,""))</f>
        <v>45207</v>
      </c>
      <c r="J38" s="2">
        <f>IF(DAY(OctSun1)=1,IF(AND(YEAR(OctSun1+2)=CalendarYear,MONTH(OctSun1+2)=10),OctSun1+2,""),IF(AND(YEAR(OctSun1+9)=CalendarYear,MONTH(OctSun1+9)=10),OctSun1+9,""))</f>
        <v>45208</v>
      </c>
      <c r="K38" s="2">
        <f>IF(DAY(OctSun1)=1,IF(AND(YEAR(OctSun1+3)=CalendarYear,MONTH(OctSun1+3)=10),OctSun1+3,""),IF(AND(YEAR(OctSun1+10)=CalendarYear,MONTH(OctSun1+10)=10),OctSun1+10,""))</f>
        <v>45209</v>
      </c>
      <c r="L38" s="2">
        <f>IF(DAY(OctSun1)=1,IF(AND(YEAR(OctSun1+4)=CalendarYear,MONTH(OctSun1+4)=10),OctSun1+4,""),IF(AND(YEAR(OctSun1+11)=CalendarYear,MONTH(OctSun1+11)=10),OctSun1+11,""))</f>
        <v>45210</v>
      </c>
      <c r="M38" s="2">
        <f>IF(DAY(OctSun1)=1,IF(AND(YEAR(OctSun1+5)=CalendarYear,MONTH(OctSun1+5)=10),OctSun1+5,""),IF(AND(YEAR(OctSun1+12)=CalendarYear,MONTH(OctSun1+12)=10),OctSun1+12,""))</f>
        <v>45211</v>
      </c>
      <c r="N38" s="2">
        <f>IF(DAY(OctSun1)=1,IF(AND(YEAR(OctSun1+6)=CalendarYear,MONTH(OctSun1+6)=10),OctSun1+6,""),IF(AND(YEAR(OctSun1+13)=CalendarYear,MONTH(OctSun1+13)=10),OctSun1+13,""))</f>
        <v>45212</v>
      </c>
      <c r="O38" s="25">
        <f>IF(DAY(OctSun1)=1,IF(AND(YEAR(OctSun1+7)=CalendarYear,MONTH(OctSun1+7)=10),OctSun1+7,""),IF(AND(YEAR(OctSun1+14)=CalendarYear,MONTH(OctSun1+14)=10),OctSun1+14,""))</f>
        <v>45213</v>
      </c>
      <c r="P38" s="60"/>
      <c r="R38" s="57"/>
      <c r="S38" s="9"/>
    </row>
    <row r="39" spans="1:19" ht="15" customHeight="1" x14ac:dyDescent="0.2">
      <c r="A39" s="15" t="s">
        <v>8</v>
      </c>
      <c r="B39" s="52">
        <f>IF(DAY(Vogar)=1,IF(AND(YEAR(Vogar+8)=CalendarYear,MONTH(Vogar+8)=9),Vogar+8,""),IF(AND(YEAR(Vogar+15)=CalendarYear,MONTH(Vogar+15)=9),Vogar+15,""))</f>
        <v>45179</v>
      </c>
      <c r="C39" s="2">
        <f>IF(DAY(Vogar)=1,IF(AND(YEAR(Vogar+9)=CalendarYear,MONTH(Vogar+9)=9),Vogar+9,""),IF(AND(YEAR(Vogar+16)=CalendarYear,MONTH(Vogar+16)=9),Vogar+16,""))</f>
        <v>45180</v>
      </c>
      <c r="D39" s="2">
        <f>IF(DAY(Vogar)=1,IF(AND(YEAR(Vogar+10)=CalendarYear,MONTH(Vogar+10)=9),Vogar+10,""),IF(AND(YEAR(Vogar+17)=CalendarYear,MONTH(Vogar+17)=9),Vogar+17,""))</f>
        <v>45181</v>
      </c>
      <c r="E39" s="2">
        <f>IF(DAY(Vogar)=1,IF(AND(YEAR(Vogar+11)=CalendarYear,MONTH(Vogar+11)=9),Vogar+11,""),IF(AND(YEAR(Vogar+18)=CalendarYear,MONTH(Vogar+18)=9),Vogar+18,""))</f>
        <v>45182</v>
      </c>
      <c r="F39" s="2">
        <f>IF(DAY(Vogar)=1,IF(AND(YEAR(Vogar+12)=CalendarYear,MONTH(Vogar+12)=9),Vogar+12,""),IF(AND(YEAR(Vogar+19)=CalendarYear,MONTH(Vogar+19)=9),Vogar+19,""))</f>
        <v>45183</v>
      </c>
      <c r="G39" s="2">
        <f>IF(DAY(Vogar)=1,IF(AND(YEAR(Vogar+13)=CalendarYear,MONTH(Vogar+13)=9),Vogar+13,""),IF(AND(YEAR(Vogar+20)=CalendarYear,MONTH(Vogar+20)=9),Vogar+20,""))</f>
        <v>45184</v>
      </c>
      <c r="H39" s="25">
        <f>IF(DAY(Vogar)=1,IF(AND(YEAR(Vogar+14)=CalendarYear,MONTH(Vogar+14)=9),Vogar+14,""),IF(AND(YEAR(Vogar+21)=CalendarYear,MONTH(Vogar+21)=9),Vogar+21,""))</f>
        <v>45185</v>
      </c>
      <c r="I39" s="17">
        <f>IF(DAY(OctSun1)=1,IF(AND(YEAR(OctSun1+8)=CalendarYear,MONTH(OctSun1+8)=10),OctSun1+8,""),IF(AND(YEAR(OctSun1+15)=CalendarYear,MONTH(OctSun1+15)=10),OctSun1+15,""))</f>
        <v>45214</v>
      </c>
      <c r="J39" s="20">
        <f>IF(DAY(OctSun1)=1,IF(AND(YEAR(OctSun1+9)=CalendarYear,MONTH(OctSun1+9)=10),OctSun1+9,""),IF(AND(YEAR(OctSun1+16)=CalendarYear,MONTH(OctSun1+16)=10),OctSun1+16,""))</f>
        <v>45215</v>
      </c>
      <c r="K39" s="20">
        <f>IF(DAY(OctSun1)=1,IF(AND(YEAR(OctSun1+10)=CalendarYear,MONTH(OctSun1+10)=10),OctSun1+10,""),IF(AND(YEAR(OctSun1+17)=CalendarYear,MONTH(OctSun1+17)=10),OctSun1+17,""))</f>
        <v>45216</v>
      </c>
      <c r="L39" s="20">
        <f>IF(DAY(OctSun1)=1,IF(AND(YEAR(OctSun1+11)=CalendarYear,MONTH(OctSun1+11)=10),OctSun1+11,""),IF(AND(YEAR(OctSun1+18)=CalendarYear,MONTH(OctSun1+18)=10),OctSun1+18,""))</f>
        <v>45217</v>
      </c>
      <c r="M39" s="20">
        <f>IF(DAY(OctSun1)=1,IF(AND(YEAR(OctSun1+12)=CalendarYear,MONTH(OctSun1+12)=10),OctSun1+12,""),IF(AND(YEAR(OctSun1+19)=CalendarYear,MONTH(OctSun1+19)=10),OctSun1+19,""))</f>
        <v>45218</v>
      </c>
      <c r="N39" s="20">
        <f>IF(DAY(OctSun1)=1,IF(AND(YEAR(OctSun1+13)=CalendarYear,MONTH(OctSun1+13)=10),OctSun1+13,""),IF(AND(YEAR(OctSun1+20)=CalendarYear,MONTH(OctSun1+20)=10),OctSun1+20,""))</f>
        <v>45219</v>
      </c>
      <c r="O39" s="25">
        <f>IF(DAY(OctSun1)=1,IF(AND(YEAR(OctSun1+14)=CalendarYear,MONTH(OctSun1+14)=10),OctSun1+14,""),IF(AND(YEAR(OctSun1+21)=CalendarYear,MONTH(OctSun1+21)=10),OctSun1+21,""))</f>
        <v>45220</v>
      </c>
      <c r="P39" s="60"/>
      <c r="S39" s="12"/>
    </row>
    <row r="40" spans="1:19" ht="15" customHeight="1" x14ac:dyDescent="0.2">
      <c r="A40" s="15" t="s">
        <v>9</v>
      </c>
      <c r="B40" s="52">
        <f>IF(DAY(Vogar)=1,IF(AND(YEAR(Vogar+15)=CalendarYear,MONTH(Vogar+15)=9),Vogar+15,""),IF(AND(YEAR(Vogar+22)=CalendarYear,MONTH(Vogar+22)=9),Vogar+22,""))</f>
        <v>45186</v>
      </c>
      <c r="C40" s="20">
        <f>IF(DAY(Vogar)=1,IF(AND(YEAR(Vogar+16)=CalendarYear,MONTH(Vogar+16)=9),Vogar+16,""),IF(AND(YEAR(Vogar+23)=CalendarYear,MONTH(Vogar+23)=9),Vogar+23,""))</f>
        <v>45187</v>
      </c>
      <c r="D40" s="20">
        <f>IF(DAY(Vogar)=1,IF(AND(YEAR(Vogar+17)=CalendarYear,MONTH(Vogar+17)=9),Vogar+17,""),IF(AND(YEAR(Vogar+24)=CalendarYear,MONTH(Vogar+24)=9),Vogar+24,""))</f>
        <v>45188</v>
      </c>
      <c r="E40" s="20">
        <f>IF(DAY(Vogar)=1,IF(AND(YEAR(Vogar+18)=CalendarYear,MONTH(Vogar+18)=9),Vogar+18,""),IF(AND(YEAR(Vogar+25)=CalendarYear,MONTH(Vogar+25)=9),Vogar+25,""))</f>
        <v>45189</v>
      </c>
      <c r="F40" s="20">
        <f>IF(DAY(Vogar)=1,IF(AND(YEAR(Vogar+19)=CalendarYear,MONTH(Vogar+19)=9),Vogar+19,""),IF(AND(YEAR(Vogar+26)=CalendarYear,MONTH(Vogar+26)=9),Vogar+26,""))</f>
        <v>45190</v>
      </c>
      <c r="G40" s="20">
        <f>IF(DAY(Vogar)=1,IF(AND(YEAR(Vogar+20)=CalendarYear,MONTH(Vogar+20)=9),Vogar+20,""),IF(AND(YEAR(Vogar+27)=CalendarYear,MONTH(Vogar+27)=9),Vogar+27,""))</f>
        <v>45191</v>
      </c>
      <c r="H40" s="25">
        <f>IF(DAY(Vogar)=1,IF(AND(YEAR(Vogar+21)=CalendarYear,MONTH(Vogar+21)=9),Vogar+21,""),IF(AND(YEAR(Vogar+28)=CalendarYear,MONTH(Vogar+28)=9),Vogar+28,""))</f>
        <v>45192</v>
      </c>
      <c r="I40" s="17">
        <f>IF(DAY(OctSun1)=1,IF(AND(YEAR(OctSun1+15)=CalendarYear,MONTH(OctSun1+15)=10),OctSun1+15,""),IF(AND(YEAR(OctSun1+22)=CalendarYear,MONTH(OctSun1+22)=10),OctSun1+22,""))</f>
        <v>45221</v>
      </c>
      <c r="J40" s="2">
        <f>IF(DAY(OctSun1)=1,IF(AND(YEAR(OctSun1+16)=CalendarYear,MONTH(OctSun1+16)=10),OctSun1+16,""),IF(AND(YEAR(OctSun1+23)=CalendarYear,MONTH(OctSun1+23)=10),OctSun1+23,""))</f>
        <v>45222</v>
      </c>
      <c r="K40" s="2">
        <f>IF(DAY(OctSun1)=1,IF(AND(YEAR(OctSun1+17)=CalendarYear,MONTH(OctSun1+17)=10),OctSun1+17,""),IF(AND(YEAR(OctSun1+24)=CalendarYear,MONTH(OctSun1+24)=10),OctSun1+24,""))</f>
        <v>45223</v>
      </c>
      <c r="L40" s="2">
        <f>IF(DAY(OctSun1)=1,IF(AND(YEAR(OctSun1+18)=CalendarYear,MONTH(OctSun1+18)=10),OctSun1+18,""),IF(AND(YEAR(OctSun1+25)=CalendarYear,MONTH(OctSun1+25)=10),OctSun1+25,""))</f>
        <v>45224</v>
      </c>
      <c r="M40" s="2">
        <f>IF(DAY(OctSun1)=1,IF(AND(YEAR(OctSun1+19)=CalendarYear,MONTH(OctSun1+19)=10),OctSun1+19,""),IF(AND(YEAR(OctSun1+26)=CalendarYear,MONTH(OctSun1+26)=10),OctSun1+26,""))</f>
        <v>45225</v>
      </c>
      <c r="N40" s="2">
        <f>IF(DAY(OctSun1)=1,IF(AND(YEAR(OctSun1+20)=CalendarYear,MONTH(OctSun1+20)=10),OctSun1+20,""),IF(AND(YEAR(OctSun1+27)=CalendarYear,MONTH(OctSun1+27)=10),OctSun1+27,""))</f>
        <v>45226</v>
      </c>
      <c r="O40" s="25">
        <f>IF(DAY(OctSun1)=1,IF(AND(YEAR(OctSun1+21)=CalendarYear,MONTH(OctSun1+21)=10),OctSun1+21,""),IF(AND(YEAR(OctSun1+28)=CalendarYear,MONTH(OctSun1+28)=10),OctSun1+28,""))</f>
        <v>45227</v>
      </c>
      <c r="P40" s="60"/>
      <c r="S40" s="12"/>
    </row>
    <row r="41" spans="1:19" ht="15" customHeight="1" x14ac:dyDescent="0.2">
      <c r="A41" s="15"/>
      <c r="B41" s="52">
        <f>IF(DAY(Vogar)=1,IF(AND(YEAR(Vogar+22)=CalendarYear,MONTH(Vogar+22)=9),Vogar+22,""),IF(AND(YEAR(Vogar+29)=CalendarYear,MONTH(Vogar+29)=9),Vogar+29,""))</f>
        <v>45193</v>
      </c>
      <c r="C41" s="2">
        <f>IF(DAY(Vogar)=1,IF(AND(YEAR(Vogar+23)=CalendarYear,MONTH(Vogar+23)=9),Vogar+23,""),IF(AND(YEAR(Vogar+30)=CalendarYear,MONTH(Vogar+30)=9),Vogar+30,""))</f>
        <v>45194</v>
      </c>
      <c r="D41" s="2">
        <f>IF(DAY(Vogar)=1,IF(AND(YEAR(Vogar+24)=CalendarYear,MONTH(Vogar+24)=9),Vogar+24,""),IF(AND(YEAR(Vogar+31)=CalendarYear,MONTH(Vogar+31)=9),Vogar+31,""))</f>
        <v>45195</v>
      </c>
      <c r="E41" s="2">
        <f>IF(DAY(Vogar)=1,IF(AND(YEAR(Vogar+25)=CalendarYear,MONTH(Vogar+25)=9),Vogar+25,""),IF(AND(YEAR(Vogar+32)=CalendarYear,MONTH(Vogar+32)=9),Vogar+32,""))</f>
        <v>45196</v>
      </c>
      <c r="F41" s="2">
        <f>IF(DAY(Vogar)=1,IF(AND(YEAR(Vogar+26)=CalendarYear,MONTH(Vogar+26)=9),Vogar+26,""),IF(AND(YEAR(Vogar+33)=CalendarYear,MONTH(Vogar+33)=9),Vogar+33,""))</f>
        <v>45197</v>
      </c>
      <c r="G41" s="2">
        <f>IF(DAY(Vogar)=1,IF(AND(YEAR(Vogar+27)=CalendarYear,MONTH(Vogar+27)=9),Vogar+27,""),IF(AND(YEAR(Vogar+34)=CalendarYear,MONTH(Vogar+34)=9),Vogar+34,""))</f>
        <v>45198</v>
      </c>
      <c r="H41" s="25">
        <f>IF(DAY(Vogar)=1,IF(AND(YEAR(Vogar+28)=CalendarYear,MONTH(Vogar+28)=9),Vogar+28,""),IF(AND(YEAR(Vogar+35)=CalendarYear,MONTH(Vogar+35)=9),Vogar+35,""))</f>
        <v>45199</v>
      </c>
      <c r="I41" s="17">
        <f>IF(DAY(OctSun1)=1,IF(AND(YEAR(OctSun1+22)=CalendarYear,MONTH(OctSun1+22)=10),OctSun1+22,""),IF(AND(YEAR(OctSun1+29)=CalendarYear,MONTH(OctSun1+29)=10),OctSun1+29,""))</f>
        <v>45228</v>
      </c>
      <c r="J41" s="19">
        <f>IF(DAY(OctSun1)=1,IF(AND(YEAR(OctSun1+23)=CalendarYear,MONTH(OctSun1+23)=10),OctSun1+23,""),IF(AND(YEAR(OctSun1+30)=CalendarYear,MONTH(OctSun1+30)=10),OctSun1+30,""))</f>
        <v>45229</v>
      </c>
      <c r="K41" s="19">
        <f>IF(DAY(OctSun1)=1,IF(AND(YEAR(OctSun1+24)=CalendarYear,MONTH(OctSun1+24)=10),OctSun1+24,""),IF(AND(YEAR(OctSun1+31)=CalendarYear,MONTH(OctSun1+31)=10),OctSun1+31,""))</f>
        <v>45230</v>
      </c>
      <c r="L41" s="2" t="str">
        <f>IF(DAY(OctSun1)=1,IF(AND(YEAR(OctSun1+25)=CalendarYear,MONTH(OctSun1+25)=10),OctSun1+25,""),IF(AND(YEAR(OctSun1+32)=CalendarYear,MONTH(OctSun1+32)=10),OctSun1+32,""))</f>
        <v/>
      </c>
      <c r="M41" s="2" t="str">
        <f>IF(DAY(OctSun1)=1,IF(AND(YEAR(OctSun1+26)=CalendarYear,MONTH(OctSun1+26)=10),OctSun1+26,""),IF(AND(YEAR(OctSun1+33)=CalendarYear,MONTH(OctSun1+33)=10),OctSun1+33,""))</f>
        <v/>
      </c>
      <c r="N41" s="2" t="str">
        <f>IF(DAY(OctSun1)=1,IF(AND(YEAR(OctSun1+27)=CalendarYear,MONTH(OctSun1+27)=10),OctSun1+27,""),IF(AND(YEAR(OctSun1+34)=CalendarYear,MONTH(OctSun1+34)=10),OctSun1+34,""))</f>
        <v/>
      </c>
      <c r="O41" s="25" t="str">
        <f>IF(DAY(OctSun1)=1,IF(AND(YEAR(OctSun1+28)=CalendarYear,MONTH(OctSun1+28)=10),OctSun1+28,""),IF(AND(YEAR(OctSun1+35)=CalendarYear,MONTH(OctSun1+35)=10),OctSun1+35,""))</f>
        <v/>
      </c>
      <c r="P41" s="60"/>
      <c r="S41" s="12"/>
    </row>
    <row r="42" spans="1:19" ht="15" customHeight="1" x14ac:dyDescent="0.2">
      <c r="A42" s="15" t="s">
        <v>10</v>
      </c>
      <c r="B42" s="32" t="str">
        <f>IF(DAY(Vogar)=1,IF(AND(YEAR(Vogar+29)=CalendarYear,MONTH(Vogar+29)=9),Vogar+29,""),IF(AND(YEAR(Vogar+36)=CalendarYear,MONTH(Vogar+36)=9),Vogar+36,""))</f>
        <v/>
      </c>
      <c r="C42" s="27" t="str">
        <f>IF(DAY(Vogar)=1,IF(AND(YEAR(Vogar+30)=CalendarYear,MONTH(Vogar+30)=9),Vogar+30,""),IF(AND(YEAR(Vogar+37)=CalendarYear,MONTH(Vogar+37)=9),Vogar+37,""))</f>
        <v/>
      </c>
      <c r="D42" s="27" t="str">
        <f>IF(DAY(Vogar)=1,IF(AND(YEAR(Vogar+31)=CalendarYear,MONTH(Vogar+31)=9),Vogar+31,""),IF(AND(YEAR(Vogar+38)=CalendarYear,MONTH(Vogar+38)=9),Vogar+38,""))</f>
        <v/>
      </c>
      <c r="E42" s="27" t="str">
        <f>IF(DAY(Vogar)=1,IF(AND(YEAR(Vogar+32)=CalendarYear,MONTH(Vogar+32)=9),Vogar+32,""),IF(AND(YEAR(Vogar+39)=CalendarYear,MONTH(Vogar+39)=9),Vogar+39,""))</f>
        <v/>
      </c>
      <c r="F42" s="27" t="str">
        <f>IF(DAY(Vogar)=1,IF(AND(YEAR(Vogar+33)=CalendarYear,MONTH(Vogar+33)=9),Vogar+33,""),IF(AND(YEAR(Vogar+40)=CalendarYear,MONTH(Vogar+40)=9),Vogar+40,""))</f>
        <v/>
      </c>
      <c r="G42" s="27" t="str">
        <f>IF(DAY(Vogar)=1,IF(AND(YEAR(Vogar+34)=CalendarYear,MONTH(Vogar+34)=9),Vogar+34,""),IF(AND(YEAR(Vogar+41)=CalendarYear,MONTH(Vogar+41)=9),Vogar+41,""))</f>
        <v/>
      </c>
      <c r="H42" s="28" t="str">
        <f>IF(DAY(Vogar)=1,IF(AND(YEAR(Vogar+35)=CalendarYear,MONTH(Vogar+35)=9),Vogar+35,""),IF(AND(YEAR(Vogar+42)=CalendarYear,MONTH(Vogar+42)=9),Vogar+42,""))</f>
        <v/>
      </c>
      <c r="I42" s="27" t="str">
        <f>IF(DAY(OctSun1)=1,IF(AND(YEAR(OctSun1+29)=CalendarYear,MONTH(OctSun1+29)=10),OctSun1+29,""),IF(AND(YEAR(OctSun1+36)=CalendarYear,MONTH(OctSun1+36)=10),OctSun1+36,""))</f>
        <v/>
      </c>
      <c r="J42" s="27" t="str">
        <f>IF(DAY(OctSun1)=1,IF(AND(YEAR(OctSun1+30)=CalendarYear,MONTH(OctSun1+30)=10),OctSun1+30,""),IF(AND(YEAR(OctSun1+37)=CalendarYear,MONTH(OctSun1+37)=10),OctSun1+37,""))</f>
        <v/>
      </c>
      <c r="K42" s="27" t="str">
        <f>IF(DAY(OctSun1)=1,IF(AND(YEAR(OctSun1+31)=CalendarYear,MONTH(OctSun1+31)=10),OctSun1+31,""),IF(AND(YEAR(OctSun1+38)=CalendarYear,MONTH(OctSun1+38)=10),OctSun1+38,""))</f>
        <v/>
      </c>
      <c r="L42" s="27" t="str">
        <f>IF(DAY(OctSun1)=1,IF(AND(YEAR(OctSun1+32)=CalendarYear,MONTH(OctSun1+32)=10),OctSun1+32,""),IF(AND(YEAR(OctSun1+39)=CalendarYear,MONTH(OctSun1+39)=10),OctSun1+39,""))</f>
        <v/>
      </c>
      <c r="M42" s="27" t="str">
        <f>IF(DAY(OctSun1)=1,IF(AND(YEAR(OctSun1+33)=CalendarYear,MONTH(OctSun1+33)=10),OctSun1+33,""),IF(AND(YEAR(OctSun1+40)=CalendarYear,MONTH(OctSun1+40)=10),OctSun1+40,""))</f>
        <v/>
      </c>
      <c r="N42" s="27" t="str">
        <f>IF(DAY(OctSun1)=1,IF(AND(YEAR(OctSun1+34)=CalendarYear,MONTH(OctSun1+34)=10),OctSun1+34,""),IF(AND(YEAR(OctSun1+41)=CalendarYear,MONTH(OctSun1+41)=10),OctSun1+41,""))</f>
        <v/>
      </c>
      <c r="O42" s="28" t="str">
        <f>IF(DAY(OctSun1)=1,IF(AND(YEAR(OctSun1+35)=CalendarYear,MONTH(OctSun1+35)=10),OctSun1+35,""),IF(AND(YEAR(OctSun1+42)=CalendarYear,MONTH(OctSun1+42)=10),OctSun1+42,""))</f>
        <v/>
      </c>
      <c r="P42" s="60"/>
      <c r="S42" s="12"/>
    </row>
    <row r="43" spans="1:19" ht="15" customHeight="1" x14ac:dyDescent="0.2">
      <c r="A43" s="15" t="s">
        <v>17</v>
      </c>
      <c r="B43" s="100" t="s">
        <v>29</v>
      </c>
      <c r="C43" s="90"/>
      <c r="D43" s="90"/>
      <c r="E43" s="90"/>
      <c r="F43" s="90"/>
      <c r="G43" s="90"/>
      <c r="H43" s="91"/>
      <c r="I43" s="100" t="s">
        <v>30</v>
      </c>
      <c r="J43" s="90"/>
      <c r="K43" s="90"/>
      <c r="L43" s="90"/>
      <c r="M43" s="90"/>
      <c r="N43" s="90"/>
      <c r="O43" s="91"/>
      <c r="P43" s="60"/>
      <c r="S43" s="12"/>
    </row>
    <row r="44" spans="1:19" ht="15" customHeight="1" x14ac:dyDescent="0.2">
      <c r="A44" s="15"/>
      <c r="B44" s="51" t="s">
        <v>0</v>
      </c>
      <c r="C44" s="13" t="s">
        <v>44</v>
      </c>
      <c r="D44" s="13" t="s">
        <v>45</v>
      </c>
      <c r="E44" s="13" t="s">
        <v>46</v>
      </c>
      <c r="F44" s="13" t="s">
        <v>47</v>
      </c>
      <c r="G44" s="13" t="s">
        <v>48</v>
      </c>
      <c r="H44" s="24" t="s">
        <v>49</v>
      </c>
      <c r="I44" s="18" t="s">
        <v>0</v>
      </c>
      <c r="J44" s="13" t="s">
        <v>44</v>
      </c>
      <c r="K44" s="13" t="s">
        <v>45</v>
      </c>
      <c r="L44" s="13" t="s">
        <v>46</v>
      </c>
      <c r="M44" s="13" t="s">
        <v>47</v>
      </c>
      <c r="N44" s="13" t="s">
        <v>48</v>
      </c>
      <c r="O44" s="24" t="s">
        <v>49</v>
      </c>
      <c r="P44" s="60"/>
      <c r="S44" s="6"/>
    </row>
    <row r="45" spans="1:19" ht="15" customHeight="1" x14ac:dyDescent="0.2">
      <c r="A45" s="15" t="s">
        <v>18</v>
      </c>
      <c r="B45" s="52" t="str">
        <f>IF(DAY(NovSun1)=1,"",IF(AND(YEAR(NovSun1+1)=CalendarYear,MONTH(NovSun1+1)=11),NovSun1+1,""))</f>
        <v/>
      </c>
      <c r="C45" s="2" t="str">
        <f>IF(DAY(NovSun1)=1,"",IF(AND(YEAR(NovSun1+2)=CalendarYear,MONTH(NovSun1+2)=11),NovSun1+2,""))</f>
        <v/>
      </c>
      <c r="D45" s="2" t="str">
        <f>IF(DAY(NovSun1)=1,"",IF(AND(YEAR(NovSun1+3)=CalendarYear,MONTH(NovSun1+3)=11),NovSun1+3,""))</f>
        <v/>
      </c>
      <c r="E45" s="19">
        <f>IF(DAY(NovSun1)=1,"",IF(AND(YEAR(NovSun1+4)=CalendarYear,MONTH(NovSun1+4)=11),NovSun1+4,""))</f>
        <v>45231</v>
      </c>
      <c r="F45" s="19">
        <f>IF(DAY(NovSun1)=1,"",IF(AND(YEAR(NovSun1+5)=CalendarYear,MONTH(NovSun1+5)=11),NovSun1+5,""))</f>
        <v>45232</v>
      </c>
      <c r="G45" s="19">
        <f>IF(DAY(NovSun1)=1,"",IF(AND(YEAR(NovSun1+6)=CalendarYear,MONTH(NovSun1+6)=11),NovSun1+6,""))</f>
        <v>45233</v>
      </c>
      <c r="H45" s="25">
        <f>IF(DAY(NovSun1)=1,IF(AND(YEAR(NovSun1)=CalendarYear,MONTH(NovSun1)=11),NovSun1,""),IF(AND(YEAR(NovSun1+7)=CalendarYear,MONTH(NovSun1+7)=11),NovSun1+7,""))</f>
        <v>45234</v>
      </c>
      <c r="I45" s="17" t="str">
        <f>IF(DAY(DecSun1)=1,"",IF(AND(YEAR(DecSun1+1)=CalendarYear,MONTH(DecSun1+1)=12),DecSun1+1,""))</f>
        <v/>
      </c>
      <c r="J45" s="2" t="str">
        <f>IF(DAY(DecSun1)=1,"",IF(AND(YEAR(DecSun1+2)=CalendarYear,MONTH(DecSun1+2)=12),DecSun1+2,""))</f>
        <v/>
      </c>
      <c r="K45" s="2" t="str">
        <f>IF(DAY(DecSun1)=1,"",IF(AND(YEAR(DecSun1+3)=CalendarYear,MONTH(DecSun1+3)=12),DecSun1+3,""))</f>
        <v/>
      </c>
      <c r="L45" s="2" t="str">
        <f>IF(DAY(DecSun1)=1,"",IF(AND(YEAR(DecSun1+4)=CalendarYear,MONTH(DecSun1+4)=12),DecSun1+4,""))</f>
        <v/>
      </c>
      <c r="M45" s="2" t="str">
        <f>IF(DAY(DecSun1)=1,"",IF(AND(YEAR(DecSun1+5)=CalendarYear,MONTH(DecSun1+5)=12),DecSun1+5,""))</f>
        <v/>
      </c>
      <c r="N45" s="19">
        <f>IF(DAY(DecSun1)=1,"",IF(AND(YEAR(DecSun1+6)=CalendarYear,MONTH(DecSun1+6)=12),DecSun1+6,""))</f>
        <v>45261</v>
      </c>
      <c r="O45" s="25">
        <f>IF(DAY(DecSun1)=1,IF(AND(YEAR(DecSun1)=CalendarYear,MONTH(DecSun1)=12),DecSun1,""),IF(AND(YEAR(DecSun1+7)=CalendarYear,MONTH(DecSun1+7)=12),DecSun1+7,""))</f>
        <v>45262</v>
      </c>
      <c r="P45" s="60"/>
      <c r="S45" s="94"/>
    </row>
    <row r="46" spans="1:19" ht="15" customHeight="1" x14ac:dyDescent="0.2">
      <c r="B46" s="52">
        <f>IF(DAY(NovSun1)=1,IF(AND(YEAR(NovSun1+1)=CalendarYear,MONTH(NovSun1+1)=11),NovSun1+1,""),IF(AND(YEAR(NovSun1+8)=CalendarYear,MONTH(NovSun1+8)=11),NovSun1+8,""))</f>
        <v>45235</v>
      </c>
      <c r="C46" s="2">
        <f>IF(DAY(NovSun1)=1,IF(AND(YEAR(NovSun1+2)=CalendarYear,MONTH(NovSun1+2)=11),NovSun1+2,""),IF(AND(YEAR(NovSun1+9)=CalendarYear,MONTH(NovSun1+9)=11),NovSun1+9,""))</f>
        <v>45236</v>
      </c>
      <c r="D46" s="2">
        <f>IF(DAY(NovSun1)=1,IF(AND(YEAR(NovSun1+3)=CalendarYear,MONTH(NovSun1+3)=11),NovSun1+3,""),IF(AND(YEAR(NovSun1+10)=CalendarYear,MONTH(NovSun1+10)=11),NovSun1+10,""))</f>
        <v>45237</v>
      </c>
      <c r="E46" s="2">
        <f>IF(DAY(NovSun1)=1,IF(AND(YEAR(NovSun1+4)=CalendarYear,MONTH(NovSun1+4)=11),NovSun1+4,""),IF(AND(YEAR(NovSun1+11)=CalendarYear,MONTH(NovSun1+11)=11),NovSun1+11,""))</f>
        <v>45238</v>
      </c>
      <c r="F46" s="2">
        <f>IF(DAY(NovSun1)=1,IF(AND(YEAR(NovSun1+5)=CalendarYear,MONTH(NovSun1+5)=11),NovSun1+5,""),IF(AND(YEAR(NovSun1+12)=CalendarYear,MONTH(NovSun1+12)=11),NovSun1+12,""))</f>
        <v>45239</v>
      </c>
      <c r="G46" s="2">
        <f>IF(DAY(NovSun1)=1,IF(AND(YEAR(NovSun1+6)=CalendarYear,MONTH(NovSun1+6)=11),NovSun1+6,""),IF(AND(YEAR(NovSun1+13)=CalendarYear,MONTH(NovSun1+13)=11),NovSun1+13,""))</f>
        <v>45240</v>
      </c>
      <c r="H46" s="25">
        <f>IF(DAY(NovSun1)=1,IF(AND(YEAR(NovSun1+7)=CalendarYear,MONTH(NovSun1+7)=11),NovSun1+7,""),IF(AND(YEAR(NovSun1+14)=CalendarYear,MONTH(NovSun1+14)=11),NovSun1+14,""))</f>
        <v>45241</v>
      </c>
      <c r="I46" s="17">
        <f>IF(DAY(DecSun1)=1,IF(AND(YEAR(DecSun1+1)=CalendarYear,MONTH(DecSun1+1)=12),DecSun1+1,""),IF(AND(YEAR(DecSun1+8)=CalendarYear,MONTH(DecSun1+8)=12),DecSun1+8,""))</f>
        <v>45263</v>
      </c>
      <c r="J46" s="2">
        <f>IF(DAY(DecSun1)=1,IF(AND(YEAR(DecSun1+2)=CalendarYear,MONTH(DecSun1+2)=12),DecSun1+2,""),IF(AND(YEAR(DecSun1+9)=CalendarYear,MONTH(DecSun1+9)=12),DecSun1+9,""))</f>
        <v>45264</v>
      </c>
      <c r="K46" s="2">
        <f>IF(DAY(DecSun1)=1,IF(AND(YEAR(DecSun1+3)=CalendarYear,MONTH(DecSun1+3)=12),DecSun1+3,""),IF(AND(YEAR(DecSun1+10)=CalendarYear,MONTH(DecSun1+10)=12),DecSun1+10,""))</f>
        <v>45265</v>
      </c>
      <c r="L46" s="2">
        <f>IF(DAY(DecSun1)=1,IF(AND(YEAR(DecSun1+4)=CalendarYear,MONTH(DecSun1+4)=12),DecSun1+4,""),IF(AND(YEAR(DecSun1+11)=CalendarYear,MONTH(DecSun1+11)=12),DecSun1+11,""))</f>
        <v>45266</v>
      </c>
      <c r="M46" s="2">
        <f>IF(DAY(DecSun1)=1,IF(AND(YEAR(DecSun1+5)=CalendarYear,MONTH(DecSun1+5)=12),DecSun1+5,""),IF(AND(YEAR(DecSun1+12)=CalendarYear,MONTH(DecSun1+12)=12),DecSun1+12,""))</f>
        <v>45267</v>
      </c>
      <c r="N46" s="2">
        <f>IF(DAY(DecSun1)=1,IF(AND(YEAR(DecSun1+6)=CalendarYear,MONTH(DecSun1+6)=12),DecSun1+6,""),IF(AND(YEAR(DecSun1+13)=CalendarYear,MONTH(DecSun1+13)=12),DecSun1+13,""))</f>
        <v>45268</v>
      </c>
      <c r="O46" s="25">
        <f>IF(DAY(DecSun1)=1,IF(AND(YEAR(DecSun1+7)=CalendarYear,MONTH(DecSun1+7)=12),DecSun1+7,""),IF(AND(YEAR(DecSun1+14)=CalendarYear,MONTH(DecSun1+14)=12),DecSun1+14,""))</f>
        <v>45269</v>
      </c>
      <c r="P46" s="60"/>
      <c r="S46" s="94"/>
    </row>
    <row r="47" spans="1:19" ht="15" customHeight="1" x14ac:dyDescent="0.2">
      <c r="B47" s="52">
        <f>IF(DAY(NovSun1)=1,IF(AND(YEAR(NovSun1+8)=CalendarYear,MONTH(NovSun1+8)=11),NovSun1+8,""),IF(AND(YEAR(NovSun1+15)=CalendarYear,MONTH(NovSun1+15)=11),NovSun1+15,""))</f>
        <v>45242</v>
      </c>
      <c r="C47" s="20">
        <f>IF(DAY(NovSun1)=1,IF(AND(YEAR(NovSun1+9)=CalendarYear,MONTH(NovSun1+9)=11),NovSun1+9,""),IF(AND(YEAR(NovSun1+16)=CalendarYear,MONTH(NovSun1+16)=11),NovSun1+16,""))</f>
        <v>45243</v>
      </c>
      <c r="D47" s="20">
        <f>IF(DAY(NovSun1)=1,IF(AND(YEAR(NovSun1+10)=CalendarYear,MONTH(NovSun1+10)=11),NovSun1+10,""),IF(AND(YEAR(NovSun1+17)=CalendarYear,MONTH(NovSun1+17)=11),NovSun1+17,""))</f>
        <v>45244</v>
      </c>
      <c r="E47" s="20">
        <f>IF(DAY(NovSun1)=1,IF(AND(YEAR(NovSun1+11)=CalendarYear,MONTH(NovSun1+11)=11),NovSun1+11,""),IF(AND(YEAR(NovSun1+18)=CalendarYear,MONTH(NovSun1+18)=11),NovSun1+18,""))</f>
        <v>45245</v>
      </c>
      <c r="F47" s="20">
        <f>IF(DAY(NovSun1)=1,IF(AND(YEAR(NovSun1+12)=CalendarYear,MONTH(NovSun1+12)=11),NovSun1+12,""),IF(AND(YEAR(NovSun1+19)=CalendarYear,MONTH(NovSun1+19)=11),NovSun1+19,""))</f>
        <v>45246</v>
      </c>
      <c r="G47" s="20">
        <f>IF(DAY(NovSun1)=1,IF(AND(YEAR(NovSun1+13)=CalendarYear,MONTH(NovSun1+13)=11),NovSun1+13,""),IF(AND(YEAR(NovSun1+20)=CalendarYear,MONTH(NovSun1+20)=11),NovSun1+20,""))</f>
        <v>45247</v>
      </c>
      <c r="H47" s="25">
        <f>IF(DAY(NovSun1)=1,IF(AND(YEAR(NovSun1+14)=CalendarYear,MONTH(NovSun1+14)=11),NovSun1+14,""),IF(AND(YEAR(NovSun1+21)=CalendarYear,MONTH(NovSun1+21)=11),NovSun1+21,""))</f>
        <v>45248</v>
      </c>
      <c r="I47" s="17">
        <f>IF(DAY(DecSun1)=1,IF(AND(YEAR(DecSun1+8)=CalendarYear,MONTH(DecSun1+8)=12),DecSun1+8,""),IF(AND(YEAR(DecSun1+15)=CalendarYear,MONTH(DecSun1+15)=12),DecSun1+15,""))</f>
        <v>45270</v>
      </c>
      <c r="J47" s="20">
        <f>IF(DAY(DecSun1)=1,IF(AND(YEAR(DecSun1+9)=CalendarYear,MONTH(DecSun1+9)=12),DecSun1+9,""),IF(AND(YEAR(DecSun1+16)=CalendarYear,MONTH(DecSun1+16)=12),DecSun1+16,""))</f>
        <v>45271</v>
      </c>
      <c r="K47" s="20">
        <f>IF(DAY(DecSun1)=1,IF(AND(YEAR(DecSun1+10)=CalendarYear,MONTH(DecSun1+10)=12),DecSun1+10,""),IF(AND(YEAR(DecSun1+17)=CalendarYear,MONTH(DecSun1+17)=12),DecSun1+17,""))</f>
        <v>45272</v>
      </c>
      <c r="L47" s="20">
        <f>IF(DAY(DecSun1)=1,IF(AND(YEAR(DecSun1+11)=CalendarYear,MONTH(DecSun1+11)=12),DecSun1+11,""),IF(AND(YEAR(DecSun1+18)=CalendarYear,MONTH(DecSun1+18)=12),DecSun1+18,""))</f>
        <v>45273</v>
      </c>
      <c r="M47" s="20">
        <f>IF(DAY(DecSun1)=1,IF(AND(YEAR(DecSun1+12)=CalendarYear,MONTH(DecSun1+12)=12),DecSun1+12,""),IF(AND(YEAR(DecSun1+19)=CalendarYear,MONTH(DecSun1+19)=12),DecSun1+19,""))</f>
        <v>45274</v>
      </c>
      <c r="N47" s="20">
        <f>IF(DAY(DecSun1)=1,IF(AND(YEAR(DecSun1+13)=CalendarYear,MONTH(DecSun1+13)=12),DecSun1+13,""),IF(AND(YEAR(DecSun1+20)=CalendarYear,MONTH(DecSun1+20)=12),DecSun1+20,""))</f>
        <v>45275</v>
      </c>
      <c r="O47" s="25">
        <f>IF(DAY(DecSun1)=1,IF(AND(YEAR(DecSun1+14)=CalendarYear,MONTH(DecSun1+14)=12),DecSun1+14,""),IF(AND(YEAR(DecSun1+21)=CalendarYear,MONTH(DecSun1+21)=12),DecSun1+21,""))</f>
        <v>45276</v>
      </c>
      <c r="P47" s="60"/>
      <c r="S47" s="94"/>
    </row>
    <row r="48" spans="1:19" ht="15" customHeight="1" x14ac:dyDescent="0.2">
      <c r="B48" s="52">
        <f>IF(DAY(NovSun1)=1,IF(AND(YEAR(NovSun1+15)=CalendarYear,MONTH(NovSun1+15)=11),NovSun1+15,""),IF(AND(YEAR(NovSun1+22)=CalendarYear,MONTH(NovSun1+22)=11),NovSun1+22,""))</f>
        <v>45249</v>
      </c>
      <c r="C48" s="2">
        <f>IF(DAY(NovSun1)=1,IF(AND(YEAR(NovSun1+16)=CalendarYear,MONTH(NovSun1+16)=11),NovSun1+16,""),IF(AND(YEAR(NovSun1+23)=CalendarYear,MONTH(NovSun1+23)=11),NovSun1+23,""))</f>
        <v>45250</v>
      </c>
      <c r="D48" s="2">
        <f>IF(DAY(NovSun1)=1,IF(AND(YEAR(NovSun1+17)=CalendarYear,MONTH(NovSun1+17)=11),NovSun1+17,""),IF(AND(YEAR(NovSun1+24)=CalendarYear,MONTH(NovSun1+24)=11),NovSun1+24,""))</f>
        <v>45251</v>
      </c>
      <c r="E48" s="2">
        <f>IF(DAY(NovSun1)=1,IF(AND(YEAR(NovSun1+18)=CalendarYear,MONTH(NovSun1+18)=11),NovSun1+18,""),IF(AND(YEAR(NovSun1+25)=CalendarYear,MONTH(NovSun1+25)=11),NovSun1+25,""))</f>
        <v>45252</v>
      </c>
      <c r="F48" s="2">
        <f>IF(DAY(NovSun1)=1,IF(AND(YEAR(NovSun1+19)=CalendarYear,MONTH(NovSun1+19)=11),NovSun1+19,""),IF(AND(YEAR(NovSun1+26)=CalendarYear,MONTH(NovSun1+26)=11),NovSun1+26,""))</f>
        <v>45253</v>
      </c>
      <c r="G48" s="2">
        <f>IF(DAY(NovSun1)=1,IF(AND(YEAR(NovSun1+20)=CalendarYear,MONTH(NovSun1+20)=11),NovSun1+20,""),IF(AND(YEAR(NovSun1+27)=CalendarYear,MONTH(NovSun1+27)=11),NovSun1+27,""))</f>
        <v>45254</v>
      </c>
      <c r="H48" s="25">
        <f>IF(DAY(NovSun1)=1,IF(AND(YEAR(NovSun1+21)=CalendarYear,MONTH(NovSun1+21)=11),NovSun1+21,""),IF(AND(YEAR(NovSun1+28)=CalendarYear,MONTH(NovSun1+28)=11),NovSun1+28,""))</f>
        <v>45255</v>
      </c>
      <c r="I48" s="17">
        <f>IF(DAY(DecSun1)=1,IF(AND(YEAR(DecSun1+15)=CalendarYear,MONTH(DecSun1+15)=12),DecSun1+15,""),IF(AND(YEAR(DecSun1+22)=CalendarYear,MONTH(DecSun1+22)=12),DecSun1+22,""))</f>
        <v>45277</v>
      </c>
      <c r="J48" s="2">
        <f>IF(DAY(DecSun1)=1,IF(AND(YEAR(DecSun1+16)=CalendarYear,MONTH(DecSun1+16)=12),DecSun1+16,""),IF(AND(YEAR(DecSun1+23)=CalendarYear,MONTH(DecSun1+23)=12),DecSun1+23,""))</f>
        <v>45278</v>
      </c>
      <c r="K48" s="2">
        <f>IF(DAY(DecSun1)=1,IF(AND(YEAR(DecSun1+17)=CalendarYear,MONTH(DecSun1+17)=12),DecSun1+17,""),IF(AND(YEAR(DecSun1+24)=CalendarYear,MONTH(DecSun1+24)=12),DecSun1+24,""))</f>
        <v>45279</v>
      </c>
      <c r="L48" s="2">
        <f>IF(DAY(DecSun1)=1,IF(AND(YEAR(DecSun1+18)=CalendarYear,MONTH(DecSun1+18)=12),DecSun1+18,""),IF(AND(YEAR(DecSun1+25)=CalendarYear,MONTH(DecSun1+25)=12),DecSun1+25,""))</f>
        <v>45280</v>
      </c>
      <c r="M48" s="2">
        <f>IF(DAY(DecSun1)=1,IF(AND(YEAR(DecSun1+19)=CalendarYear,MONTH(DecSun1+19)=12),DecSun1+19,""),IF(AND(YEAR(DecSun1+26)=CalendarYear,MONTH(DecSun1+26)=12),DecSun1+26,""))</f>
        <v>45281</v>
      </c>
      <c r="N48" s="71">
        <f>IF(DAY(DecSun1)=1,IF(AND(YEAR(DecSun1+20)=CalendarYear,MONTH(DecSun1+20)=12),DecSun1+20,""),IF(AND(YEAR(DecSun1+27)=CalendarYear,MONTH(DecSun1+27)=12),DecSun1+27,""))</f>
        <v>45282</v>
      </c>
      <c r="O48" s="72">
        <f>IF(DAY(DecSun1)=1,IF(AND(YEAR(DecSun1+21)=CalendarYear,MONTH(DecSun1+21)=12),DecSun1+21,""),IF(AND(YEAR(DecSun1+28)=CalendarYear,MONTH(DecSun1+28)=12),DecSun1+28,""))</f>
        <v>45283</v>
      </c>
      <c r="P48" s="60"/>
      <c r="S48" s="94"/>
    </row>
    <row r="49" spans="2:19" ht="15" customHeight="1" x14ac:dyDescent="0.2">
      <c r="B49" s="52">
        <f>IF(DAY(NovSun1)=1,IF(AND(YEAR(NovSun1+22)=CalendarYear,MONTH(NovSun1+22)=11),NovSun1+22,""),IF(AND(YEAR(NovSun1+29)=CalendarYear,MONTH(NovSun1+29)=11),NovSun1+29,""))</f>
        <v>45256</v>
      </c>
      <c r="C49" s="19">
        <f>IF(DAY(NovSun1)=1,IF(AND(YEAR(NovSun1+23)=CalendarYear,MONTH(NovSun1+23)=11),NovSun1+23,""),IF(AND(YEAR(NovSun1+30)=CalendarYear,MONTH(NovSun1+30)=11),NovSun1+30,""))</f>
        <v>45257</v>
      </c>
      <c r="D49" s="19">
        <f>IF(DAY(NovSun1)=1,IF(AND(YEAR(NovSun1+24)=CalendarYear,MONTH(NovSun1+24)=11),NovSun1+24,""),IF(AND(YEAR(NovSun1+31)=CalendarYear,MONTH(NovSun1+31)=11),NovSun1+31,""))</f>
        <v>45258</v>
      </c>
      <c r="E49" s="19">
        <f>IF(DAY(NovSun1)=1,IF(AND(YEAR(NovSun1+25)=CalendarYear,MONTH(NovSun1+25)=11),NovSun1+25,""),IF(AND(YEAR(NovSun1+32)=CalendarYear,MONTH(NovSun1+32)=11),NovSun1+32,""))</f>
        <v>45259</v>
      </c>
      <c r="F49" s="19">
        <f>IF(DAY(NovSun1)=1,IF(AND(YEAR(NovSun1+26)=CalendarYear,MONTH(NovSun1+26)=11),NovSun1+26,""),IF(AND(YEAR(NovSun1+33)=CalendarYear,MONTH(NovSun1+33)=11),NovSun1+33,""))</f>
        <v>45260</v>
      </c>
      <c r="G49" s="2" t="str">
        <f>IF(DAY(NovSun1)=1,IF(AND(YEAR(NovSun1+27)=CalendarYear,MONTH(NovSun1+27)=11),NovSun1+27,""),IF(AND(YEAR(NovSun1+34)=CalendarYear,MONTH(NovSun1+34)=11),NovSun1+34,""))</f>
        <v/>
      </c>
      <c r="H49" s="25" t="str">
        <f>IF(DAY(NovSun1)=1,IF(AND(YEAR(NovSun1+28)=CalendarYear,MONTH(NovSun1+28)=11),NovSun1+28,""),IF(AND(YEAR(NovSun1+35)=CalendarYear,MONTH(NovSun1+35)=11),NovSun1+35,""))</f>
        <v/>
      </c>
      <c r="I49" s="17">
        <f>IF(DAY(DecSun1)=1,IF(AND(YEAR(DecSun1+22)=CalendarYear,MONTH(DecSun1+22)=12),DecSun1+22,""),IF(AND(YEAR(DecSun1+29)=CalendarYear,MONTH(DecSun1+29)=12),DecSun1+29,""))</f>
        <v>45284</v>
      </c>
      <c r="J49" s="74">
        <f>IF(DAY(DecSun1)=1,IF(AND(YEAR(DecSun1+23)=CalendarYear,MONTH(DecSun1+23)=12),DecSun1+23,""),IF(AND(YEAR(DecSun1+30)=CalendarYear,MONTH(DecSun1+30)=12),DecSun1+30,""))</f>
        <v>45285</v>
      </c>
      <c r="K49" s="74">
        <f>IF(DAY(DecSun1)=1,IF(AND(YEAR(DecSun1+24)=CalendarYear,MONTH(DecSun1+24)=12),DecSun1+24,""),IF(AND(YEAR(DecSun1+31)=CalendarYear,MONTH(DecSun1+31)=12),DecSun1+31,""))</f>
        <v>45286</v>
      </c>
      <c r="L49" s="19">
        <f>IF(DAY(DecSun1)=1,IF(AND(YEAR(DecSun1+25)=CalendarYear,MONTH(DecSun1+25)=12),DecSun1+25,""),IF(AND(YEAR(DecSun1+32)=CalendarYear,MONTH(DecSun1+32)=12),DecSun1+32,""))</f>
        <v>45287</v>
      </c>
      <c r="M49" s="19">
        <f>IF(DAY(DecSun1)=1,IF(AND(YEAR(DecSun1+26)=CalendarYear,MONTH(DecSun1+26)=12),DecSun1+26,""),IF(AND(YEAR(DecSun1+33)=CalendarYear,MONTH(DecSun1+33)=12),DecSun1+33,""))</f>
        <v>45288</v>
      </c>
      <c r="N49" s="19">
        <f>IF(DAY(DecSun1)=1,IF(AND(YEAR(DecSun1+27)=CalendarYear,MONTH(DecSun1+27)=12),DecSun1+27,""),IF(AND(YEAR(DecSun1+34)=CalendarYear,MONTH(DecSun1+34)=12),DecSun1+34,""))</f>
        <v>45289</v>
      </c>
      <c r="O49" s="72">
        <v>30</v>
      </c>
      <c r="P49" s="60"/>
      <c r="S49" s="94"/>
    </row>
    <row r="50" spans="2:19" ht="13.5" customHeight="1" x14ac:dyDescent="0.2">
      <c r="B50" s="32" t="str">
        <f>IF(DAY(NovSun1)=1,IF(AND(YEAR(NovSun1+29)=CalendarYear,MONTH(NovSun1+29)=11),NovSun1+29,""),IF(AND(YEAR(NovSun1+36)=CalendarYear,MONTH(NovSun1+36)=11),NovSun1+36,""))</f>
        <v/>
      </c>
      <c r="C50" s="27" t="str">
        <f>IF(DAY(NovSun1)=1,IF(AND(YEAR(NovSun1+30)=CalendarYear,MONTH(NovSun1+30)=11),NovSun1+30,""),IF(AND(YEAR(NovSun1+37)=CalendarYear,MONTH(NovSun1+37)=11),NovSun1+37,""))</f>
        <v/>
      </c>
      <c r="D50" s="27" t="str">
        <f>IF(DAY(NovSun1)=1,IF(AND(YEAR(NovSun1+31)=CalendarYear,MONTH(NovSun1+31)=11),NovSun1+31,""),IF(AND(YEAR(NovSun1+38)=CalendarYear,MONTH(NovSun1+38)=11),NovSun1+38,""))</f>
        <v/>
      </c>
      <c r="E50" s="27" t="str">
        <f>IF(DAY(NovSun1)=1,IF(AND(YEAR(NovSun1+32)=CalendarYear,MONTH(NovSun1+32)=11),NovSun1+32,""),IF(AND(YEAR(NovSun1+39)=CalendarYear,MONTH(NovSun1+39)=11),NovSun1+39,""))</f>
        <v/>
      </c>
      <c r="F50" s="27" t="str">
        <f>IF(DAY(NovSun1)=1,IF(AND(YEAR(NovSun1+33)=CalendarYear,MONTH(NovSun1+33)=11),NovSun1+33,""),IF(AND(YEAR(NovSun1+40)=CalendarYear,MONTH(NovSun1+40)=11),NovSun1+40,""))</f>
        <v/>
      </c>
      <c r="G50" s="27" t="str">
        <f>IF(DAY(NovSun1)=1,IF(AND(YEAR(NovSun1+34)=CalendarYear,MONTH(NovSun1+34)=11),NovSun1+34,""),IF(AND(YEAR(NovSun1+41)=CalendarYear,MONTH(NovSun1+41)=11),NovSun1+41,""))</f>
        <v/>
      </c>
      <c r="H50" s="28" t="str">
        <f>IF(DAY(NovSun1)=1,IF(AND(YEAR(NovSun1+35)=CalendarYear,MONTH(NovSun1+35)=11),NovSun1+35,""),IF(AND(YEAR(NovSun1+42)=CalendarYear,MONTH(NovSun1+42)=11),NovSun1+42,""))</f>
        <v/>
      </c>
      <c r="I50" s="35">
        <f>IF(DAY(DecSun1)=1,IF(AND(YEAR(DecSun1+29)=CalendarYear,MONTH(DecSun1+29)=12),DecSun1+29,""),IF(AND(YEAR(DecSun1+36)=CalendarYear,MONTH(DecSun1+36)=12),DecSun1+36,""))</f>
        <v>45291</v>
      </c>
      <c r="J50" s="27" t="str">
        <f>IF(DAY(DecSun1)=1,IF(AND(YEAR(DecSun1+30)=CalendarYear,MONTH(DecSun1+30)=12),DecSun1+30,""),IF(AND(YEAR(DecSun1+37)=CalendarYear,MONTH(DecSun1+37)=12),DecSun1+37,""))</f>
        <v/>
      </c>
      <c r="K50" s="27" t="str">
        <f>IF(DAY(DecSun1)=1,IF(AND(YEAR(DecSun1+31)=CalendarYear,MONTH(DecSun1+31)=12),DecSun1+31,""),IF(AND(YEAR(DecSun1+38)=CalendarYear,MONTH(DecSun1+38)=12),DecSun1+38,""))</f>
        <v/>
      </c>
      <c r="L50" s="27" t="str">
        <f>IF(DAY(DecSun1)=1,IF(AND(YEAR(DecSun1+32)=CalendarYear,MONTH(DecSun1+32)=12),DecSun1+32,""),IF(AND(YEAR(DecSun1+39)=CalendarYear,MONTH(DecSun1+39)=12),DecSun1+39,""))</f>
        <v/>
      </c>
      <c r="M50" s="27" t="str">
        <f>IF(DAY(DecSun1)=1,IF(AND(YEAR(DecSun1+33)=CalendarYear,MONTH(DecSun1+33)=12),DecSun1+33,""),IF(AND(YEAR(DecSun1+40)=CalendarYear,MONTH(DecSun1+40)=12),DecSun1+40,""))</f>
        <v/>
      </c>
      <c r="N50" s="27" t="str">
        <f>IF(DAY(DecSun1)=1,IF(AND(YEAR(DecSun1+34)=CalendarYear,MONTH(DecSun1+34)=12),DecSun1+34,""),IF(AND(YEAR(DecSun1+41)=CalendarYear,MONTH(DecSun1+41)=12),DecSun1+41,""))</f>
        <v/>
      </c>
      <c r="O50" s="28" t="str">
        <f>IF(DAY(DecSun1)=1,IF(AND(YEAR(DecSun1+35)=CalendarYear,MONTH(DecSun1+35)=12),DecSun1+35,""),IF(AND(YEAR(DecSun1+42)=CalendarYear,MONTH(DecSun1+42)=12),DecSun1+42,""))</f>
        <v/>
      </c>
      <c r="S50" s="5"/>
    </row>
    <row r="51" spans="2:19" ht="15" customHeight="1" x14ac:dyDescent="0.2">
      <c r="S51" s="5"/>
    </row>
    <row r="52" spans="2:19" ht="15" customHeight="1" x14ac:dyDescent="0.2"/>
    <row r="53" spans="2:19" ht="15" customHeight="1" x14ac:dyDescent="0.2"/>
    <row r="54" spans="2:19" ht="15" customHeight="1" x14ac:dyDescent="0.2"/>
    <row r="55" spans="2:19" ht="15" customHeight="1" x14ac:dyDescent="0.2"/>
    <row r="56" spans="2:19" ht="15" customHeight="1" x14ac:dyDescent="0.2"/>
    <row r="57" spans="2:19" ht="15" customHeight="1" x14ac:dyDescent="0.2"/>
    <row r="58" spans="2:19" ht="15" customHeight="1" x14ac:dyDescent="0.2"/>
    <row r="59" spans="2:19" ht="15" customHeight="1" x14ac:dyDescent="0.2"/>
    <row r="60" spans="2:19" ht="15" customHeight="1" x14ac:dyDescent="0.2"/>
    <row r="61" spans="2:19" ht="15" customHeight="1" x14ac:dyDescent="0.2"/>
    <row r="62" spans="2:19" ht="15" customHeight="1" x14ac:dyDescent="0.2"/>
    <row r="63" spans="2:19" ht="15" customHeight="1" x14ac:dyDescent="0.2"/>
  </sheetData>
  <mergeCells count="16">
    <mergeCell ref="S45:S49"/>
    <mergeCell ref="B1:E1"/>
    <mergeCell ref="F1:O1"/>
    <mergeCell ref="B2:H2"/>
    <mergeCell ref="B3:H3"/>
    <mergeCell ref="I3:O3"/>
    <mergeCell ref="B35:H35"/>
    <mergeCell ref="I35:O35"/>
    <mergeCell ref="B43:H43"/>
    <mergeCell ref="I43:O43"/>
    <mergeCell ref="B11:H11"/>
    <mergeCell ref="I11:O11"/>
    <mergeCell ref="B19:H19"/>
    <mergeCell ref="I19:O19"/>
    <mergeCell ref="B27:H27"/>
    <mergeCell ref="I27:O27"/>
  </mergeCells>
  <dataValidations count="1">
    <dataValidation allowBlank="1" showInputMessage="1" showErrorMessage="1" errorTitle="Invalid Year" error="Enter a year from 1900 to 9999, or use the scroll bar to find a year." sqref="B1" xr:uid="{0FAB09F4-FDE2-44A2-AB3B-AE9C07E9680D}"/>
  </dataValidations>
  <pageMargins left="0.7" right="0.7" top="0.75" bottom="0.75" header="0.3" footer="0.3"/>
  <pageSetup paperSize="9" orientation="portrait" r:id="rId1"/>
  <drawing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C6937-0C96-4D28-85E8-9BC798E24E19}">
  <sheetPr>
    <tabColor rgb="FF00B050"/>
  </sheetPr>
  <dimension ref="A1:AK63"/>
  <sheetViews>
    <sheetView workbookViewId="0">
      <selection activeCell="R27" sqref="R27:R30"/>
    </sheetView>
  </sheetViews>
  <sheetFormatPr defaultColWidth="9.5" defaultRowHeight="11.25" x14ac:dyDescent="0.2"/>
  <cols>
    <col min="1" max="1" width="1.5" style="16" customWidth="1"/>
    <col min="2" max="15" width="5.83203125" customWidth="1"/>
    <col min="16" max="17" width="1.1640625" customWidth="1"/>
    <col min="18" max="18" width="33.1640625" customWidth="1"/>
    <col min="19" max="19" width="60" customWidth="1"/>
    <col min="20" max="20" width="49.1640625" customWidth="1"/>
    <col min="21" max="39" width="9.33203125" customWidth="1"/>
  </cols>
  <sheetData>
    <row r="1" spans="1:37" ht="30" customHeight="1" x14ac:dyDescent="0.2">
      <c r="A1" s="59" t="s">
        <v>1</v>
      </c>
      <c r="B1" s="101">
        <v>2023</v>
      </c>
      <c r="C1" s="101">
        <v>1901</v>
      </c>
      <c r="D1" s="101"/>
      <c r="E1" s="101"/>
      <c r="F1" s="95" t="s">
        <v>43</v>
      </c>
      <c r="G1" s="96"/>
      <c r="H1" s="96"/>
      <c r="I1" s="96"/>
      <c r="J1" s="96"/>
      <c r="K1" s="96"/>
      <c r="L1" s="96"/>
      <c r="M1" s="96"/>
      <c r="N1" s="96"/>
      <c r="O1" s="96"/>
      <c r="P1" s="60"/>
      <c r="Q1" s="60"/>
      <c r="R1" s="62" t="s">
        <v>60</v>
      </c>
      <c r="S1" s="50"/>
    </row>
    <row r="2" spans="1:37" ht="15" customHeight="1" x14ac:dyDescent="0.2">
      <c r="A2" s="15" t="s">
        <v>2</v>
      </c>
      <c r="B2" s="89"/>
      <c r="C2" s="89"/>
      <c r="D2" s="89"/>
      <c r="E2" s="89"/>
      <c r="F2" s="89"/>
      <c r="G2" s="89"/>
      <c r="H2" s="89"/>
      <c r="P2" s="60"/>
    </row>
    <row r="3" spans="1:37" ht="15" customHeight="1" x14ac:dyDescent="0.3">
      <c r="A3" s="16" t="s">
        <v>3</v>
      </c>
      <c r="B3" s="100" t="s">
        <v>19</v>
      </c>
      <c r="C3" s="90"/>
      <c r="D3" s="90"/>
      <c r="E3" s="90"/>
      <c r="F3" s="90"/>
      <c r="G3" s="90"/>
      <c r="H3" s="91"/>
      <c r="I3" s="102" t="s">
        <v>20</v>
      </c>
      <c r="J3" s="92"/>
      <c r="K3" s="92"/>
      <c r="L3" s="92"/>
      <c r="M3" s="92"/>
      <c r="N3" s="92"/>
      <c r="O3" s="93"/>
      <c r="P3" s="60"/>
      <c r="S3" s="49"/>
    </row>
    <row r="4" spans="1:37" ht="15" customHeight="1" x14ac:dyDescent="0.3">
      <c r="A4" s="15" t="s">
        <v>11</v>
      </c>
      <c r="B4" s="51" t="s">
        <v>0</v>
      </c>
      <c r="C4" s="13" t="s">
        <v>44</v>
      </c>
      <c r="D4" s="13" t="s">
        <v>45</v>
      </c>
      <c r="E4" s="13" t="s">
        <v>46</v>
      </c>
      <c r="F4" s="13" t="s">
        <v>47</v>
      </c>
      <c r="G4" s="13" t="s">
        <v>48</v>
      </c>
      <c r="H4" s="24" t="s">
        <v>49</v>
      </c>
      <c r="I4" s="51" t="s">
        <v>0</v>
      </c>
      <c r="J4" s="13" t="s">
        <v>44</v>
      </c>
      <c r="K4" s="13" t="s">
        <v>45</v>
      </c>
      <c r="L4" s="13" t="s">
        <v>46</v>
      </c>
      <c r="M4" s="13" t="s">
        <v>47</v>
      </c>
      <c r="N4" s="13" t="s">
        <v>48</v>
      </c>
      <c r="O4" s="24" t="s">
        <v>49</v>
      </c>
      <c r="P4" s="60"/>
      <c r="R4" s="78"/>
      <c r="S4" s="48"/>
    </row>
    <row r="5" spans="1:37" ht="15" customHeight="1" x14ac:dyDescent="0.25">
      <c r="A5" s="15"/>
      <c r="B5" s="52">
        <f>IF(DAY(JanSun1)=1,"",IF(AND(YEAR(JanSun1+1)=CalendarYear,MONTH(JanSun1+1)=1),JanSun1+1,""))</f>
        <v>44927</v>
      </c>
      <c r="C5" s="2">
        <v>2</v>
      </c>
      <c r="D5" s="2">
        <f>IF(DAY(JanSun1)=1,"",IF(AND(YEAR(JanSun1+3)=CalendarYear,MONTH(JanSun1+3)=1),JanSun1+3,""))</f>
        <v>44929</v>
      </c>
      <c r="E5" s="2">
        <f>IF(DAY(JanSun1)=1,"",IF(AND(YEAR(JanSun1+4)=CalendarYear,MONTH(JanSun1+4)=1),JanSun1+4,""))</f>
        <v>44930</v>
      </c>
      <c r="F5" s="2">
        <f>IF(DAY(JanSun1)=1,"",IF(AND(YEAR(JanSun1+5)=CalendarYear,MONTH(JanSun1+5)=1),JanSun1+5,""))</f>
        <v>44931</v>
      </c>
      <c r="G5" s="2">
        <f>IF(DAY(JanSun1)=1,"",IF(AND(YEAR(JanSun1+6)=CalendarYear,MONTH(JanSun1+6)=1),JanSun1+6,""))</f>
        <v>44932</v>
      </c>
      <c r="H5" s="72">
        <f>IF(DAY(JanSun1)=1,IF(AND(YEAR(JanSun1)=CalendarYear,MONTH(JanSun1)=1),JanSun1,""),IF(AND(YEAR(JanSun1+7)=CalendarYear,MONTH(JanSun1+7)=1),JanSun1+7,""))</f>
        <v>44933</v>
      </c>
      <c r="I5" s="52" t="str">
        <f>IF(DAY(FebSun1)=1,"",IF(AND(YEAR(FebSun1+1)=CalendarYear,MONTH(FebSun1+1)=2),FebSun1+1,""))</f>
        <v/>
      </c>
      <c r="J5" s="2" t="str">
        <f>IF(DAY(FebSun1)=1,"",IF(AND(YEAR(FebSun1+2)=CalendarYear,MONTH(FebSun1+2)=2),FebSun1+2,""))</f>
        <v/>
      </c>
      <c r="K5" s="2" t="str">
        <f>IF(DAY(FebSun1)=1,"",IF(AND(YEAR(FebSun1+3)=CalendarYear,MONTH(FebSun1+3)=2),FebSun1+3,""))</f>
        <v/>
      </c>
      <c r="L5" s="2">
        <f>IF(DAY(FebSun1)=1,"",IF(AND(YEAR(FebSun1+4)=CalendarYear,MONTH(FebSun1+4)=2),FebSun1+4,""))</f>
        <v>44958</v>
      </c>
      <c r="M5" s="2">
        <f>IF(DAY(FebSun1)=1,"",IF(AND(YEAR(FebSun1+5)=CalendarYear,MONTH(FebSun1+5)=2),FebSun1+5,""))</f>
        <v>44959</v>
      </c>
      <c r="N5" s="2">
        <f>IF(DAY(FebSun1)=1,"",IF(AND(YEAR(FebSun1+6)=CalendarYear,MONTH(FebSun1+6)=2),FebSun1+6,""))</f>
        <v>44960</v>
      </c>
      <c r="O5" s="25">
        <f>IF(DAY(FebSun1)=1,IF(AND(YEAR(FebSun1)=CalendarYear,MONTH(FebSun1)=2),FebSun1,""),IF(AND(YEAR(FebSun1+7)=CalendarYear,MONTH(FebSun1+7)=2),FebSun1+7,""))</f>
        <v>44961</v>
      </c>
      <c r="P5" s="60"/>
      <c r="R5" s="79"/>
      <c r="S5" s="48"/>
    </row>
    <row r="6" spans="1:37" ht="15" customHeight="1" x14ac:dyDescent="0.25">
      <c r="A6" s="15"/>
      <c r="B6" s="52">
        <f>IF(DAY(JanSun1)=1,IF(AND(YEAR(JanSun1+1)=CalendarYear,MONTH(JanSun1+1)=1),JanSun1+1,""),IF(AND(YEAR(JanSun1+8)=CalendarYear,MONTH(JanSun1+8)=1),JanSun1+8,""))</f>
        <v>44934</v>
      </c>
      <c r="C6" s="2">
        <f>IF(DAY(JanSun1)=1,IF(AND(YEAR(JanSun1+2)=CalendarYear,MONTH(JanSun1+2)=1),JanSun1+2,""),IF(AND(YEAR(JanSun1+9)=CalendarYear,MONTH(JanSun1+9)=1),JanSun1+9,""))</f>
        <v>44935</v>
      </c>
      <c r="D6" s="2">
        <f>IF(DAY(JanSun1)=1,IF(AND(YEAR(JanSun1+3)=CalendarYear,MONTH(JanSun1+3)=1),JanSun1+3,""),IF(AND(YEAR(JanSun1+10)=CalendarYear,MONTH(JanSun1+10)=1),JanSun1+10,""))</f>
        <v>44936</v>
      </c>
      <c r="E6" s="2">
        <f>IF(DAY(JanSun1)=1,IF(AND(YEAR(JanSun1+4)=CalendarYear,MONTH(JanSun1+4)=1),JanSun1+4,""),IF(AND(YEAR(JanSun1+11)=CalendarYear,MONTH(JanSun1+11)=1),JanSun1+11,""))</f>
        <v>44937</v>
      </c>
      <c r="F6" s="2">
        <f>IF(DAY(JanSun1)=1,IF(AND(YEAR(JanSun1+5)=CalendarYear,MONTH(JanSun1+5)=1),JanSun1+5,""),IF(AND(YEAR(JanSun1+12)=CalendarYear,MONTH(JanSun1+12)=1),JanSun1+12,""))</f>
        <v>44938</v>
      </c>
      <c r="G6" s="2">
        <f>IF(DAY(JanSun1)=1,IF(AND(YEAR(JanSun1+6)=CalendarYear,MONTH(JanSun1+6)=1),JanSun1+6,""),IF(AND(YEAR(JanSun1+13)=CalendarYear,MONTH(JanSun1+13)=1),JanSun1+13,""))</f>
        <v>44939</v>
      </c>
      <c r="H6" s="25">
        <f>IF(DAY(JanSun1)=1,IF(AND(YEAR(JanSun1+7)=CalendarYear,MONTH(JanSun1+7)=1),JanSun1+7,""),IF(AND(YEAR(JanSun1+14)=CalendarYear,MONTH(JanSun1+14)=1),JanSun1+14,""))</f>
        <v>44940</v>
      </c>
      <c r="I6" s="52">
        <f>IF(DAY(FebSun1)=1,IF(AND(YEAR(FebSun1+1)=CalendarYear,MONTH(FebSun1+1)=2),FebSun1+1,""),IF(AND(YEAR(FebSun1+8)=CalendarYear,MONTH(FebSun1+8)=2),FebSun1+8,""))</f>
        <v>44962</v>
      </c>
      <c r="J6" s="2">
        <f>IF(DAY(FebSun1)=1,IF(AND(YEAR(FebSun1+2)=CalendarYear,MONTH(FebSun1+2)=2),FebSun1+2,""),IF(AND(YEAR(FebSun1+9)=CalendarYear,MONTH(FebSun1+9)=2),FebSun1+9,""))</f>
        <v>44963</v>
      </c>
      <c r="K6" s="2">
        <f>IF(DAY(FebSun1)=1,IF(AND(YEAR(FebSun1+3)=CalendarYear,MONTH(FebSun1+3)=2),FebSun1+3,""),IF(AND(YEAR(FebSun1+10)=CalendarYear,MONTH(FebSun1+10)=2),FebSun1+10,""))</f>
        <v>44964</v>
      </c>
      <c r="L6" s="2">
        <f>IF(DAY(FebSun1)=1,IF(AND(YEAR(FebSun1+4)=CalendarYear,MONTH(FebSun1+4)=2),FebSun1+4,""),IF(AND(YEAR(FebSun1+11)=CalendarYear,MONTH(FebSun1+11)=2),FebSun1+11,""))</f>
        <v>44965</v>
      </c>
      <c r="M6" s="2">
        <f>IF(DAY(FebSun1)=1,IF(AND(YEAR(FebSun1+5)=CalendarYear,MONTH(FebSun1+5)=2),FebSun1+5,""),IF(AND(YEAR(FebSun1+12)=CalendarYear,MONTH(FebSun1+12)=2),FebSun1+12,""))</f>
        <v>44966</v>
      </c>
      <c r="N6" s="2">
        <f>IF(DAY(FebSun1)=1,IF(AND(YEAR(FebSun1+6)=CalendarYear,MONTH(FebSun1+6)=2),FebSun1+6,""),IF(AND(YEAR(FebSun1+13)=CalendarYear,MONTH(FebSun1+13)=2),FebSun1+13,""))</f>
        <v>44967</v>
      </c>
      <c r="O6" s="25">
        <f>IF(DAY(FebSun1)=1,IF(AND(YEAR(FebSun1+7)=CalendarYear,MONTH(FebSun1+7)=2),FebSun1+7,""),IF(AND(YEAR(FebSun1+14)=CalendarYear,MONTH(FebSun1+14)=2),FebSun1+14,""))</f>
        <v>44968</v>
      </c>
      <c r="P6" s="60"/>
      <c r="R6" s="48"/>
      <c r="S6" s="48"/>
    </row>
    <row r="7" spans="1:37" ht="15" customHeight="1" x14ac:dyDescent="0.25">
      <c r="B7" s="52">
        <f>IF(DAY(JanSun1)=1,IF(AND(YEAR(JanSun1+8)=CalendarYear,MONTH(JanSun1+8)=1),JanSun1+8,""),IF(AND(YEAR(JanSun1+15)=CalendarYear,MONTH(JanSun1+15)=1),JanSun1+15,""))</f>
        <v>44941</v>
      </c>
      <c r="C7" s="2">
        <f>IF(DAY(JanSun1)=1,IF(AND(YEAR(JanSun1+9)=CalendarYear,MONTH(JanSun1+9)=1),JanSun1+9,""),IF(AND(YEAR(JanSun1+16)=CalendarYear,MONTH(JanSun1+16)=1),JanSun1+16,""))</f>
        <v>44942</v>
      </c>
      <c r="D7" s="2">
        <f>IF(DAY(JanSun1)=1,IF(AND(YEAR(JanSun1+10)=CalendarYear,MONTH(JanSun1+10)=1),JanSun1+10,""),IF(AND(YEAR(JanSun1+17)=CalendarYear,MONTH(JanSun1+17)=1),JanSun1+17,""))</f>
        <v>44943</v>
      </c>
      <c r="E7" s="2">
        <f>IF(DAY(JanSun1)=1,IF(AND(YEAR(JanSun1+11)=CalendarYear,MONTH(JanSun1+11)=1),JanSun1+11,""),IF(AND(YEAR(JanSun1+18)=CalendarYear,MONTH(JanSun1+18)=1),JanSun1+18,""))</f>
        <v>44944</v>
      </c>
      <c r="F7" s="2">
        <f>IF(DAY(JanSun1)=1,IF(AND(YEAR(JanSun1+12)=CalendarYear,MONTH(JanSun1+12)=1),JanSun1+12,""),IF(AND(YEAR(JanSun1+19)=CalendarYear,MONTH(JanSun1+19)=1),JanSun1+19,""))</f>
        <v>44945</v>
      </c>
      <c r="G7" s="2">
        <f>IF(DAY(JanSun1)=1,IF(AND(YEAR(JanSun1+13)=CalendarYear,MONTH(JanSun1+13)=1),JanSun1+13,""),IF(AND(YEAR(JanSun1+20)=CalendarYear,MONTH(JanSun1+20)=1),JanSun1+20,""))</f>
        <v>44946</v>
      </c>
      <c r="H7" s="25">
        <f>IF(DAY(JanSun1)=1,IF(AND(YEAR(JanSun1+14)=CalendarYear,MONTH(JanSun1+14)=1),JanSun1+14,""),IF(AND(YEAR(JanSun1+21)=CalendarYear,MONTH(JanSun1+21)=1),JanSun1+21,""))</f>
        <v>44947</v>
      </c>
      <c r="I7" s="52">
        <f>IF(DAY(FebSun1)=1,IF(AND(YEAR(FebSun1+8)=CalendarYear,MONTH(FebSun1+8)=2),FebSun1+8,""),IF(AND(YEAR(FebSun1+15)=CalendarYear,MONTH(FebSun1+15)=2),FebSun1+15,""))</f>
        <v>44969</v>
      </c>
      <c r="J7" s="2">
        <f>IF(DAY(FebSun1)=1,IF(AND(YEAR(FebSun1+9)=CalendarYear,MONTH(FebSun1+9)=2),FebSun1+9,""),IF(AND(YEAR(FebSun1+16)=CalendarYear,MONTH(FebSun1+16)=2),FebSun1+16,""))</f>
        <v>44970</v>
      </c>
      <c r="K7" s="2">
        <f>IF(DAY(FebSun1)=1,IF(AND(YEAR(FebSun1+10)=CalendarYear,MONTH(FebSun1+10)=2),FebSun1+10,""),IF(AND(YEAR(FebSun1+17)=CalendarYear,MONTH(FebSun1+17)=2),FebSun1+17,""))</f>
        <v>44971</v>
      </c>
      <c r="L7" s="2">
        <f>IF(DAY(FebSun1)=1,IF(AND(YEAR(FebSun1+11)=CalendarYear,MONTH(FebSun1+11)=2),FebSun1+11,""),IF(AND(YEAR(FebSun1+18)=CalendarYear,MONTH(FebSun1+18)=2),FebSun1+18,""))</f>
        <v>44972</v>
      </c>
      <c r="M7" s="2">
        <f>IF(DAY(FebSun1)=1,IF(AND(YEAR(FebSun1+12)=CalendarYear,MONTH(FebSun1+12)=2),FebSun1+12,""),IF(AND(YEAR(FebSun1+19)=CalendarYear,MONTH(FebSun1+19)=2),FebSun1+19,""))</f>
        <v>44973</v>
      </c>
      <c r="N7" s="2">
        <f>IF(DAY(FebSun1)=1,IF(AND(YEAR(FebSun1+13)=CalendarYear,MONTH(FebSun1+13)=2),FebSun1+13,""),IF(AND(YEAR(FebSun1+20)=CalendarYear,MONTH(FebSun1+20)=2),FebSun1+20,""))</f>
        <v>44974</v>
      </c>
      <c r="O7" s="25">
        <f>IF(DAY(FebSun1)=1,IF(AND(YEAR(FebSun1+14)=CalendarYear,MONTH(FebSun1+14)=2),FebSun1+14,""),IF(AND(YEAR(FebSun1+21)=CalendarYear,MONTH(FebSun1+21)=2),FebSun1+21,""))</f>
        <v>44975</v>
      </c>
      <c r="P7" s="60"/>
      <c r="R7" s="48"/>
      <c r="S7" s="48"/>
    </row>
    <row r="8" spans="1:37" ht="15" customHeight="1" x14ac:dyDescent="0.25">
      <c r="B8" s="52">
        <f>IF(DAY(JanSun1)=1,IF(AND(YEAR(JanSun1+15)=CalendarYear,MONTH(JanSun1+15)=1),JanSun1+15,""),IF(AND(YEAR(JanSun1+22)=CalendarYear,MONTH(JanSun1+22)=1),JanSun1+22,""))</f>
        <v>44948</v>
      </c>
      <c r="C8" s="2">
        <f>IF(DAY(JanSun1)=1,IF(AND(YEAR(JanSun1+16)=CalendarYear,MONTH(JanSun1+16)=1),JanSun1+16,""),IF(AND(YEAR(JanSun1+23)=CalendarYear,MONTH(JanSun1+23)=1),JanSun1+23,""))</f>
        <v>44949</v>
      </c>
      <c r="D8" s="2">
        <f>IF(DAY(JanSun1)=1,IF(AND(YEAR(JanSun1+17)=CalendarYear,MONTH(JanSun1+17)=1),JanSun1+17,""),IF(AND(YEAR(JanSun1+24)=CalendarYear,MONTH(JanSun1+24)=1),JanSun1+24,""))</f>
        <v>44950</v>
      </c>
      <c r="E8" s="2">
        <f>IF(DAY(JanSun1)=1,IF(AND(YEAR(JanSun1+18)=CalendarYear,MONTH(JanSun1+18)=1),JanSun1+18,""),IF(AND(YEAR(JanSun1+25)=CalendarYear,MONTH(JanSun1+25)=1),JanSun1+25,""))</f>
        <v>44951</v>
      </c>
      <c r="F8" s="2">
        <f>IF(DAY(JanSun1)=1,IF(AND(YEAR(JanSun1+19)=CalendarYear,MONTH(JanSun1+19)=1),JanSun1+19,""),IF(AND(YEAR(JanSun1+26)=CalendarYear,MONTH(JanSun1+26)=1),JanSun1+26,""))</f>
        <v>44952</v>
      </c>
      <c r="G8" s="2">
        <f>IF(DAY(JanSun1)=1,IF(AND(YEAR(JanSun1+20)=CalendarYear,MONTH(JanSun1+20)=1),JanSun1+20,""),IF(AND(YEAR(JanSun1+27)=CalendarYear,MONTH(JanSun1+27)=1),JanSun1+27,""))</f>
        <v>44953</v>
      </c>
      <c r="H8" s="25">
        <f>IF(DAY(JanSun1)=1,IF(AND(YEAR(JanSun1+21)=CalendarYear,MONTH(JanSun1+21)=1),JanSun1+21,""),IF(AND(YEAR(JanSun1+28)=CalendarYear,MONTH(JanSun1+28)=1),JanSun1+28,""))</f>
        <v>44954</v>
      </c>
      <c r="I8" s="52">
        <f>IF(DAY(FebSun1)=1,IF(AND(YEAR(FebSun1+15)=CalendarYear,MONTH(FebSun1+15)=2),FebSun1+15,""),IF(AND(YEAR(FebSun1+22)=CalendarYear,MONTH(FebSun1+22)=2),FebSun1+22,""))</f>
        <v>44976</v>
      </c>
      <c r="J8" s="2">
        <f>IF(DAY(FebSun1)=1,IF(AND(YEAR(FebSun1+16)=CalendarYear,MONTH(FebSun1+16)=2),FebSun1+16,""),IF(AND(YEAR(FebSun1+23)=CalendarYear,MONTH(FebSun1+23)=2),FebSun1+23,""))</f>
        <v>44977</v>
      </c>
      <c r="K8" s="2">
        <f>IF(DAY(FebSun1)=1,IF(AND(YEAR(FebSun1+17)=CalendarYear,MONTH(FebSun1+17)=2),FebSun1+17,""),IF(AND(YEAR(FebSun1+24)=CalendarYear,MONTH(FebSun1+24)=2),FebSun1+24,""))</f>
        <v>44978</v>
      </c>
      <c r="L8" s="2">
        <f>IF(DAY(FebSun1)=1,IF(AND(YEAR(FebSun1+18)=CalendarYear,MONTH(FebSun1+18)=2),FebSun1+18,""),IF(AND(YEAR(FebSun1+25)=CalendarYear,MONTH(FebSun1+25)=2),FebSun1+25,""))</f>
        <v>44979</v>
      </c>
      <c r="M8" s="2">
        <f>IF(DAY(FebSun1)=1,IF(AND(YEAR(FebSun1+19)=CalendarYear,MONTH(FebSun1+19)=2),FebSun1+19,""),IF(AND(YEAR(FebSun1+26)=CalendarYear,MONTH(FebSun1+26)=2),FebSun1+26,""))</f>
        <v>44980</v>
      </c>
      <c r="N8" s="2">
        <f>IF(DAY(FebSun1)=1,IF(AND(YEAR(FebSun1+20)=CalendarYear,MONTH(FebSun1+20)=2),FebSun1+20,""),IF(AND(YEAR(FebSun1+27)=CalendarYear,MONTH(FebSun1+27)=2),FebSun1+27,""))</f>
        <v>44981</v>
      </c>
      <c r="O8" s="25">
        <f>IF(DAY(FebSun1)=1,IF(AND(YEAR(FebSun1+21)=CalendarYear,MONTH(FebSun1+21)=2),FebSun1+21,""),IF(AND(YEAR(FebSun1+28)=CalendarYear,MONTH(FebSun1+28)=2),FebSun1+28,""))</f>
        <v>44982</v>
      </c>
      <c r="P8" s="60"/>
      <c r="R8" s="48"/>
      <c r="S8" s="48"/>
    </row>
    <row r="9" spans="1:37" ht="15" customHeight="1" x14ac:dyDescent="0.25">
      <c r="B9" s="52">
        <f>IF(DAY(JanSun1)=1,IF(AND(YEAR(JanSun1+22)=CalendarYear,MONTH(JanSun1+22)=1),JanSun1+22,""),IF(AND(YEAR(JanSun1+29)=CalendarYear,MONTH(JanSun1+29)=1),JanSun1+29,""))</f>
        <v>44955</v>
      </c>
      <c r="C9" s="2">
        <f>IF(DAY(JanSun1)=1,IF(AND(YEAR(JanSun1+23)=CalendarYear,MONTH(JanSun1+23)=1),JanSun1+23,""),IF(AND(YEAR(JanSun1+30)=CalendarYear,MONTH(JanSun1+30)=1),JanSun1+30,""))</f>
        <v>44956</v>
      </c>
      <c r="D9" s="2">
        <f>IF(DAY(JanSun1)=1,IF(AND(YEAR(JanSun1+24)=CalendarYear,MONTH(JanSun1+24)=1),JanSun1+24,""),IF(AND(YEAR(JanSun1+31)=CalendarYear,MONTH(JanSun1+31)=1),JanSun1+31,""))</f>
        <v>44957</v>
      </c>
      <c r="E9" s="2" t="str">
        <f>IF(DAY(JanSun1)=1,IF(AND(YEAR(JanSun1+25)=CalendarYear,MONTH(JanSun1+25)=1),JanSun1+25,""),IF(AND(YEAR(JanSun1+32)=CalendarYear,MONTH(JanSun1+32)=1),JanSun1+32,""))</f>
        <v/>
      </c>
      <c r="F9" s="2" t="str">
        <f>IF(DAY(JanSun1)=1,IF(AND(YEAR(JanSun1+26)=CalendarYear,MONTH(JanSun1+26)=1),JanSun1+26,""),IF(AND(YEAR(JanSun1+33)=CalendarYear,MONTH(JanSun1+33)=1),JanSun1+33,""))</f>
        <v/>
      </c>
      <c r="G9" s="2" t="str">
        <f>IF(DAY(JanSun1)=1,IF(AND(YEAR(JanSun1+27)=CalendarYear,MONTH(JanSun1+27)=1),JanSun1+27,""),IF(AND(YEAR(JanSun1+34)=CalendarYear,MONTH(JanSun1+34)=1),JanSun1+34,""))</f>
        <v/>
      </c>
      <c r="H9" s="25" t="str">
        <f>IF(DAY(JanSun1)=1,IF(AND(YEAR(JanSun1+28)=CalendarYear,MONTH(JanSun1+28)=1),JanSun1+28,""),IF(AND(YEAR(JanSun1+35)=CalendarYear,MONTH(JanSun1+35)=1),JanSun1+35,""))</f>
        <v/>
      </c>
      <c r="I9" s="52">
        <f>IF(DAY(FebSun1)=1,IF(AND(YEAR(FebSun1+22)=CalendarYear,MONTH(FebSun1+22)=2),FebSun1+22,""),IF(AND(YEAR(FebSun1+29)=CalendarYear,MONTH(FebSun1+29)=2),FebSun1+29,""))</f>
        <v>44983</v>
      </c>
      <c r="J9" s="2">
        <f>IF(DAY(FebSun1)=1,IF(AND(YEAR(FebSun1+23)=CalendarYear,MONTH(FebSun1+23)=2),FebSun1+23,""),IF(AND(YEAR(FebSun1+30)=CalendarYear,MONTH(FebSun1+30)=2),FebSun1+30,""))</f>
        <v>44984</v>
      </c>
      <c r="K9" s="2">
        <f>IF(DAY(FebSun1)=1,IF(AND(YEAR(FebSun1+24)=CalendarYear,MONTH(FebSun1+24)=2),FebSun1+24,""),IF(AND(YEAR(FebSun1+31)=CalendarYear,MONTH(FebSun1+31)=2),FebSun1+31,""))</f>
        <v>44985</v>
      </c>
      <c r="L9" s="2" t="str">
        <f>IF(DAY(FebSun1)=1,IF(AND(YEAR(FebSun1+25)=CalendarYear,MONTH(FebSun1+25)=2),FebSun1+25,""),IF(AND(YEAR(FebSun1+32)=CalendarYear,MONTH(FebSun1+32)=2),FebSun1+32,""))</f>
        <v/>
      </c>
      <c r="M9" s="2" t="str">
        <f>IF(DAY(FebSun1)=1,IF(AND(YEAR(FebSun1+26)=CalendarYear,MONTH(FebSun1+26)=2),FebSun1+26,""),IF(AND(YEAR(FebSun1+33)=CalendarYear,MONTH(FebSun1+33)=2),FebSun1+33,""))</f>
        <v/>
      </c>
      <c r="N9" s="2" t="str">
        <f>IF(DAY(FebSun1)=1,IF(AND(YEAR(FebSun1+27)=CalendarYear,MONTH(FebSun1+27)=2),FebSun1+27,""),IF(AND(YEAR(FebSun1+34)=CalendarYear,MONTH(FebSun1+34)=2),FebSun1+34,""))</f>
        <v/>
      </c>
      <c r="O9" s="25" t="str">
        <f>IF(DAY(FebSun1)=1,IF(AND(YEAR(FebSun1+28)=CalendarYear,MONTH(FebSun1+28)=2),FebSun1+28,""),IF(AND(YEAR(FebSun1+35)=CalendarYear,MONTH(FebSun1+35)=2),FebSun1+35,""))</f>
        <v/>
      </c>
      <c r="P9" s="60"/>
      <c r="S9" s="48"/>
    </row>
    <row r="10" spans="1:37" ht="15" customHeight="1" x14ac:dyDescent="0.3">
      <c r="A10" s="15" t="s">
        <v>4</v>
      </c>
      <c r="B10" s="53"/>
      <c r="C10" s="27"/>
      <c r="D10" s="27"/>
      <c r="E10" s="27"/>
      <c r="F10" s="27"/>
      <c r="G10" s="27"/>
      <c r="H10" s="28"/>
      <c r="I10" s="53"/>
      <c r="J10" s="27"/>
      <c r="K10" s="27"/>
      <c r="L10" s="27"/>
      <c r="M10" s="27"/>
      <c r="N10" s="27"/>
      <c r="O10" s="28"/>
      <c r="P10" s="61"/>
      <c r="Q10" s="1"/>
      <c r="R10" s="80"/>
      <c r="T10" s="1"/>
      <c r="U10" s="1"/>
      <c r="W10" s="1"/>
      <c r="X10" s="1"/>
      <c r="Y10" s="1"/>
      <c r="Z10" s="1"/>
      <c r="AA10" s="1"/>
      <c r="AB10" s="1"/>
      <c r="AC10" s="1"/>
      <c r="AE10" s="1"/>
      <c r="AF10" s="1"/>
      <c r="AG10" s="1"/>
      <c r="AH10" s="1"/>
      <c r="AI10" s="1"/>
      <c r="AJ10" s="1"/>
      <c r="AK10" s="1"/>
    </row>
    <row r="11" spans="1:37" ht="15" customHeight="1" x14ac:dyDescent="0.3">
      <c r="A11" s="15" t="s">
        <v>12</v>
      </c>
      <c r="B11" s="103" t="s">
        <v>21</v>
      </c>
      <c r="C11" s="104"/>
      <c r="D11" s="104"/>
      <c r="E11" s="104"/>
      <c r="F11" s="104"/>
      <c r="G11" s="104"/>
      <c r="H11" s="105"/>
      <c r="I11" s="103" t="s">
        <v>22</v>
      </c>
      <c r="J11" s="104"/>
      <c r="K11" s="104"/>
      <c r="L11" s="104"/>
      <c r="M11" s="104"/>
      <c r="N11" s="104"/>
      <c r="O11" s="105"/>
      <c r="P11" s="60"/>
      <c r="R11" s="80"/>
    </row>
    <row r="12" spans="1:37" ht="15" customHeight="1" x14ac:dyDescent="0.3">
      <c r="B12" s="51" t="s">
        <v>0</v>
      </c>
      <c r="C12" s="13" t="s">
        <v>44</v>
      </c>
      <c r="D12" s="13" t="s">
        <v>45</v>
      </c>
      <c r="E12" s="13" t="s">
        <v>46</v>
      </c>
      <c r="F12" s="13" t="s">
        <v>47</v>
      </c>
      <c r="G12" s="13" t="s">
        <v>48</v>
      </c>
      <c r="H12" s="24" t="s">
        <v>49</v>
      </c>
      <c r="I12" s="18" t="s">
        <v>0</v>
      </c>
      <c r="J12" s="13" t="s">
        <v>44</v>
      </c>
      <c r="K12" s="13" t="s">
        <v>45</v>
      </c>
      <c r="L12" s="13" t="s">
        <v>46</v>
      </c>
      <c r="M12" s="13" t="s">
        <v>47</v>
      </c>
      <c r="N12" s="13" t="s">
        <v>48</v>
      </c>
      <c r="O12" s="24" t="s">
        <v>49</v>
      </c>
      <c r="P12" s="60"/>
      <c r="R12" s="80"/>
    </row>
    <row r="13" spans="1:37" ht="15" customHeight="1" x14ac:dyDescent="0.3">
      <c r="A13" s="15"/>
      <c r="B13" s="52" t="str">
        <f>IF(DAY(MarSun1)=1,"",IF(AND(YEAR(MarSun1+1)=CalendarYear,MONTH(MarSun1+1)=3),MarSun1+1,""))</f>
        <v/>
      </c>
      <c r="C13" s="2" t="str">
        <f>IF(DAY(MarSun1)=1,"",IF(AND(YEAR(MarSun1+2)=CalendarYear,MONTH(MarSun1+2)=3),MarSun1+2,""))</f>
        <v/>
      </c>
      <c r="D13" s="2" t="str">
        <f>IF(DAY(MarSun1)=1,"",IF(AND(YEAR(MarSun1+3)=CalendarYear,MONTH(MarSun1+3)=3),MarSun1+3,""))</f>
        <v/>
      </c>
      <c r="E13" s="2">
        <f>IF(DAY(MarSun1)=1,"",IF(AND(YEAR(MarSun1+4)=CalendarYear,MONTH(MarSun1+4)=3),MarSun1+4,""))</f>
        <v>44986</v>
      </c>
      <c r="F13" s="2">
        <f>IF(DAY(MarSun1)=1,"",IF(AND(YEAR(MarSun1+5)=CalendarYear,MONTH(MarSun1+5)=3),MarSun1+5,""))</f>
        <v>44987</v>
      </c>
      <c r="G13" s="2">
        <f>IF(DAY(MarSun1)=1,"",IF(AND(YEAR(MarSun1+6)=CalendarYear,MONTH(MarSun1+6)=3),MarSun1+6,""))</f>
        <v>44988</v>
      </c>
      <c r="H13" s="25">
        <f>IF(DAY(MarSun1)=1,IF(AND(YEAR(MarSun1)=CalendarYear,MONTH(MarSun1)=3),MarSun1,""),IF(AND(YEAR(MarSun1+7)=CalendarYear,MONTH(MarSun1+7)=3),MarSun1+7,""))</f>
        <v>44989</v>
      </c>
      <c r="I13" s="17" t="str">
        <f>IF(DAY(AprSun1)=1,"",IF(AND(YEAR(AprSun1+1)=CalendarYear,MONTH(AprSun1+1)=4),AprSun1+1,""))</f>
        <v/>
      </c>
      <c r="J13" s="2" t="str">
        <f>IF(DAY(AprSun1)=1,"",IF(AND(YEAR(AprSun1+2)=CalendarYear,MONTH(AprSun1+2)=4),AprSun1+2,""))</f>
        <v/>
      </c>
      <c r="K13" s="2" t="str">
        <f>IF(DAY(AprSun1)=1,"",IF(AND(YEAR(AprSun1+3)=CalendarYear,MONTH(AprSun1+3)=4),AprSun1+3,""))</f>
        <v/>
      </c>
      <c r="L13" s="2" t="str">
        <f>IF(DAY(AprSun1)=1,"",IF(AND(YEAR(AprSun1+4)=CalendarYear,MONTH(AprSun1+4)=4),AprSun1+4,""))</f>
        <v/>
      </c>
      <c r="M13" s="17" t="str">
        <f>IF(DAY(AprSun1)=1,"",IF(AND(YEAR(AprSun1+5)=CalendarYear,MONTH(AprSun1+5)=4),AprSun1+5,""))</f>
        <v/>
      </c>
      <c r="N13" s="71" t="str">
        <f>IF(DAY(AprSun1)=1,"",IF(AND(YEAR(AprSun1+6)=CalendarYear,MONTH(AprSun1+6)=4),AprSun1+6,""))</f>
        <v/>
      </c>
      <c r="O13" s="25">
        <f>IF(DAY(AprSun1)=1,IF(AND(YEAR(AprSun1)=CalendarYear,MONTH(AprSun1)=4),AprSun1,""),IF(AND(YEAR(AprSun1+7)=CalendarYear,MONTH(AprSun1+7)=4),AprSun1+7,""))</f>
        <v>45017</v>
      </c>
      <c r="P13" s="60"/>
      <c r="R13" s="80"/>
    </row>
    <row r="14" spans="1:37" ht="15" customHeight="1" x14ac:dyDescent="0.2">
      <c r="B14" s="52">
        <f>IF(DAY(MarSun1)=1,IF(AND(YEAR(MarSun1+1)=CalendarYear,MONTH(MarSun1+1)=3),MarSun1+1,""),IF(AND(YEAR(MarSun1+8)=CalendarYear,MONTH(MarSun1+8)=3),MarSun1+8,""))</f>
        <v>44990</v>
      </c>
      <c r="C14" s="2">
        <f>IF(DAY(MarSun1)=1,IF(AND(YEAR(MarSun1+2)=CalendarYear,MONTH(MarSun1+2)=3),MarSun1+2,""),IF(AND(YEAR(MarSun1+9)=CalendarYear,MONTH(MarSun1+9)=3),MarSun1+9,""))</f>
        <v>44991</v>
      </c>
      <c r="D14" s="2">
        <f>IF(DAY(MarSun1)=1,IF(AND(YEAR(MarSun1+3)=CalendarYear,MONTH(MarSun1+3)=3),MarSun1+3,""),IF(AND(YEAR(MarSun1+10)=CalendarYear,MONTH(MarSun1+10)=3),MarSun1+10,""))</f>
        <v>44992</v>
      </c>
      <c r="E14" s="2">
        <f>IF(DAY(MarSun1)=1,IF(AND(YEAR(MarSun1+4)=CalendarYear,MONTH(MarSun1+4)=3),MarSun1+4,""),IF(AND(YEAR(MarSun1+11)=CalendarYear,MONTH(MarSun1+11)=3),MarSun1+11,""))</f>
        <v>44993</v>
      </c>
      <c r="F14" s="2">
        <f>IF(DAY(MarSun1)=1,IF(AND(YEAR(MarSun1+5)=CalendarYear,MONTH(MarSun1+5)=3),MarSun1+5,""),IF(AND(YEAR(MarSun1+12)=CalendarYear,MONTH(MarSun1+12)=3),MarSun1+12,""))</f>
        <v>44994</v>
      </c>
      <c r="G14" s="2">
        <f>IF(DAY(MarSun1)=1,IF(AND(YEAR(MarSun1+6)=CalendarYear,MONTH(MarSun1+6)=3),MarSun1+6,""),IF(AND(YEAR(MarSun1+13)=CalendarYear,MONTH(MarSun1+13)=3),MarSun1+13,""))</f>
        <v>44995</v>
      </c>
      <c r="H14" s="25">
        <f>IF(DAY(MarSun1)=1,IF(AND(YEAR(MarSun1+7)=CalendarYear,MONTH(MarSun1+7)=3),MarSun1+7,""),IF(AND(YEAR(MarSun1+14)=CalendarYear,MONTH(MarSun1+14)=3),MarSun1+14,""))</f>
        <v>44996</v>
      </c>
      <c r="I14" s="17">
        <f>IF(DAY(AprSun1)=1,IF(AND(YEAR(AprSun1+1)=CalendarYear,MONTH(AprSun1+1)=4),AprSun1+1,""),IF(AND(YEAR(AprSun1+8)=CalendarYear,MONTH(AprSun1+8)=4),AprSun1+8,""))</f>
        <v>45018</v>
      </c>
      <c r="J14" s="71">
        <f>IF(DAY(AprSun1)=1,IF(AND(YEAR(AprSun1+2)=CalendarYear,MONTH(AprSun1+2)=4),AprSun1+2,""),IF(AND(YEAR(AprSun1+9)=CalendarYear,MONTH(AprSun1+9)=4),AprSun1+9,""))</f>
        <v>45019</v>
      </c>
      <c r="K14" s="2">
        <f>IF(DAY(AprSun1)=1,IF(AND(YEAR(AprSun1+3)=CalendarYear,MONTH(AprSun1+3)=4),AprSun1+3,""),IF(AND(YEAR(AprSun1+10)=CalendarYear,MONTH(AprSun1+10)=4),AprSun1+10,""))</f>
        <v>45020</v>
      </c>
      <c r="L14" s="2">
        <f>IF(DAY(AprSun1)=1,IF(AND(YEAR(AprSun1+4)=CalendarYear,MONTH(AprSun1+4)=4),AprSun1+4,""),IF(AND(YEAR(AprSun1+11)=CalendarYear,MONTH(AprSun1+11)=4),AprSun1+11,""))</f>
        <v>45021</v>
      </c>
      <c r="M14" s="17">
        <f>IF(DAY(AprSun1)=1,IF(AND(YEAR(AprSun1+5)=CalendarYear,MONTH(AprSun1+5)=4),AprSun1+5,""),IF(AND(YEAR(AprSun1+12)=CalendarYear,MONTH(AprSun1+12)=4),AprSun1+12,""))</f>
        <v>45022</v>
      </c>
      <c r="N14" s="17">
        <f>IF(DAY(AprSun1)=1,IF(AND(YEAR(AprSun1+6)=CalendarYear,MONTH(AprSun1+6)=4),AprSun1+6,""),IF(AND(YEAR(AprSun1+13)=CalendarYear,MONTH(AprSun1+13)=4),AprSun1+13,""))</f>
        <v>45023</v>
      </c>
      <c r="O14" s="2">
        <f>IF(DAY(AprSun1)=1,IF(AND(YEAR(AprSun1+7)=CalendarYear,MONTH(AprSun1+7)=4),AprSun1+7,""),IF(AND(YEAR(AprSun1+14)=CalendarYear,MONTH(AprSun1+14)=4),AprSun1+14,""))</f>
        <v>45024</v>
      </c>
      <c r="P14" s="60"/>
      <c r="S14" s="9"/>
    </row>
    <row r="15" spans="1:37" ht="15" customHeight="1" x14ac:dyDescent="0.2">
      <c r="B15" s="52">
        <f>IF(DAY(MarSun1)=1,IF(AND(YEAR(MarSun1+8)=CalendarYear,MONTH(MarSun1+8)=3),MarSun1+8,""),IF(AND(YEAR(MarSun1+15)=CalendarYear,MONTH(MarSun1+15)=3),MarSun1+15,""))</f>
        <v>44997</v>
      </c>
      <c r="C15" s="2">
        <f>IF(DAY(MarSun1)=1,IF(AND(YEAR(MarSun1+9)=CalendarYear,MONTH(MarSun1+9)=3),MarSun1+9,""),IF(AND(YEAR(MarSun1+16)=CalendarYear,MONTH(MarSun1+16)=3),MarSun1+16,""))</f>
        <v>44998</v>
      </c>
      <c r="D15" s="2">
        <f>IF(DAY(MarSun1)=1,IF(AND(YEAR(MarSun1+10)=CalendarYear,MONTH(MarSun1+10)=3),MarSun1+10,""),IF(AND(YEAR(MarSun1+17)=CalendarYear,MONTH(MarSun1+17)=3),MarSun1+17,""))</f>
        <v>44999</v>
      </c>
      <c r="E15" s="2">
        <f>IF(DAY(MarSun1)=1,IF(AND(YEAR(MarSun1+11)=CalendarYear,MONTH(MarSun1+11)=3),MarSun1+11,""),IF(AND(YEAR(MarSun1+18)=CalendarYear,MONTH(MarSun1+18)=3),MarSun1+18,""))</f>
        <v>45000</v>
      </c>
      <c r="F15" s="2">
        <f>IF(DAY(MarSun1)=1,IF(AND(YEAR(MarSun1+12)=CalendarYear,MONTH(MarSun1+12)=3),MarSun1+12,""),IF(AND(YEAR(MarSun1+19)=CalendarYear,MONTH(MarSun1+19)=3),MarSun1+19,""))</f>
        <v>45001</v>
      </c>
      <c r="G15" s="2">
        <f>IF(DAY(MarSun1)=1,IF(AND(YEAR(MarSun1+13)=CalendarYear,MONTH(MarSun1+13)=3),MarSun1+13,""),IF(AND(YEAR(MarSun1+20)=CalendarYear,MONTH(MarSun1+20)=3),MarSun1+20,""))</f>
        <v>45002</v>
      </c>
      <c r="H15" s="25">
        <f>IF(DAY(MarSun1)=1,IF(AND(YEAR(MarSun1+14)=CalendarYear,MONTH(MarSun1+14)=3),MarSun1+14,""),IF(AND(YEAR(MarSun1+21)=CalendarYear,MONTH(MarSun1+21)=3),MarSun1+21,""))</f>
        <v>45003</v>
      </c>
      <c r="I15" s="17">
        <f>IF(DAY(AprSun1)=1,IF(AND(YEAR(AprSun1+8)=CalendarYear,MONTH(AprSun1+8)=4),AprSun1+8,""),IF(AND(YEAR(AprSun1+15)=CalendarYear,MONTH(AprSun1+15)=4),AprSun1+15,""))</f>
        <v>45025</v>
      </c>
      <c r="J15" s="17">
        <f>IF(DAY(AprSun1)=1,IF(AND(YEAR(AprSun1+9)=CalendarYear,MONTH(AprSun1+9)=4),AprSun1+9,""),IF(AND(YEAR(AprSun1+16)=CalendarYear,MONTH(AprSun1+16)=4),AprSun1+16,""))</f>
        <v>45026</v>
      </c>
      <c r="K15" s="2">
        <f>IF(DAY(AprSun1)=1,IF(AND(YEAR(AprSun1+10)=CalendarYear,MONTH(AprSun1+10)=4),AprSun1+10,""),IF(AND(YEAR(AprSun1+17)=CalendarYear,MONTH(AprSun1+17)=4),AprSun1+17,""))</f>
        <v>45027</v>
      </c>
      <c r="L15" s="2">
        <f>IF(DAY(AprSun1)=1,IF(AND(YEAR(AprSun1+11)=CalendarYear,MONTH(AprSun1+11)=4),AprSun1+11,""),IF(AND(YEAR(AprSun1+18)=CalendarYear,MONTH(AprSun1+18)=4),AprSun1+18,""))</f>
        <v>45028</v>
      </c>
      <c r="M15" s="2">
        <f>IF(DAY(AprSun1)=1,IF(AND(YEAR(AprSun1+12)=CalendarYear,MONTH(AprSun1+12)=4),AprSun1+12,""),IF(AND(YEAR(AprSun1+19)=CalendarYear,MONTH(AprSun1+19)=4),AprSun1+19,""))</f>
        <v>45029</v>
      </c>
      <c r="N15" s="2">
        <f>IF(DAY(AprSun1)=1,IF(AND(YEAR(AprSun1+13)=CalendarYear,MONTH(AprSun1+13)=4),AprSun1+13,""),IF(AND(YEAR(AprSun1+20)=CalendarYear,MONTH(AprSun1+20)=4),AprSun1+20,""))</f>
        <v>45030</v>
      </c>
      <c r="O15" s="25">
        <f>IF(DAY(AprSun1)=1,IF(AND(YEAR(AprSun1+14)=CalendarYear,MONTH(AprSun1+14)=4),AprSun1+14,""),IF(AND(YEAR(AprSun1+21)=CalendarYear,MONTH(AprSun1+21)=4),AprSun1+21,""))</f>
        <v>45031</v>
      </c>
      <c r="P15" s="60"/>
      <c r="S15" s="7"/>
    </row>
    <row r="16" spans="1:37" ht="15" customHeight="1" x14ac:dyDescent="0.2">
      <c r="B16" s="52">
        <f>IF(DAY(MarSun1)=1,IF(AND(YEAR(MarSun1+15)=CalendarYear,MONTH(MarSun1+15)=3),MarSun1+15,""),IF(AND(YEAR(MarSun1+22)=CalendarYear,MONTH(MarSun1+22)=3),MarSun1+22,""))</f>
        <v>45004</v>
      </c>
      <c r="C16" s="2">
        <f>IF(DAY(MarSun1)=1,IF(AND(YEAR(MarSun1+16)=CalendarYear,MONTH(MarSun1+16)=3),MarSun1+16,""),IF(AND(YEAR(MarSun1+23)=CalendarYear,MONTH(MarSun1+23)=3),MarSun1+23,""))</f>
        <v>45005</v>
      </c>
      <c r="D16" s="2">
        <f>IF(DAY(MarSun1)=1,IF(AND(YEAR(MarSun1+17)=CalendarYear,MONTH(MarSun1+17)=3),MarSun1+17,""),IF(AND(YEAR(MarSun1+24)=CalendarYear,MONTH(MarSun1+24)=3),MarSun1+24,""))</f>
        <v>45006</v>
      </c>
      <c r="E16" s="2">
        <f>IF(DAY(MarSun1)=1,IF(AND(YEAR(MarSun1+18)=CalendarYear,MONTH(MarSun1+18)=3),MarSun1+18,""),IF(AND(YEAR(MarSun1+25)=CalendarYear,MONTH(MarSun1+25)=3),MarSun1+25,""))</f>
        <v>45007</v>
      </c>
      <c r="F16" s="2">
        <f>IF(DAY(MarSun1)=1,IF(AND(YEAR(MarSun1+19)=CalendarYear,MONTH(MarSun1+19)=3),MarSun1+19,""),IF(AND(YEAR(MarSun1+26)=CalendarYear,MONTH(MarSun1+26)=3),MarSun1+26,""))</f>
        <v>45008</v>
      </c>
      <c r="G16" s="2">
        <f>IF(DAY(MarSun1)=1,IF(AND(YEAR(MarSun1+20)=CalendarYear,MONTH(MarSun1+20)=3),MarSun1+20,""),IF(AND(YEAR(MarSun1+27)=CalendarYear,MONTH(MarSun1+27)=3),MarSun1+27,""))</f>
        <v>45009</v>
      </c>
      <c r="H16" s="25">
        <f>IF(DAY(MarSun1)=1,IF(AND(YEAR(MarSun1+21)=CalendarYear,MONTH(MarSun1+21)=3),MarSun1+21,""),IF(AND(YEAR(MarSun1+28)=CalendarYear,MONTH(MarSun1+28)=3),MarSun1+28,""))</f>
        <v>45010</v>
      </c>
      <c r="I16" s="17">
        <f>IF(DAY(AprSun1)=1,IF(AND(YEAR(AprSun1+15)=CalendarYear,MONTH(AprSun1+15)=4),AprSun1+15,""),IF(AND(YEAR(AprSun1+22)=CalendarYear,MONTH(AprSun1+22)=4),AprSun1+22,""))</f>
        <v>45032</v>
      </c>
      <c r="J16" s="2">
        <f>IF(DAY(AprSun1)=1,IF(AND(YEAR(AprSun1+16)=CalendarYear,MONTH(AprSun1+16)=4),AprSun1+16,""),IF(AND(YEAR(AprSun1+23)=CalendarYear,MONTH(AprSun1+23)=4),AprSun1+23,""))</f>
        <v>45033</v>
      </c>
      <c r="K16" s="2">
        <f>IF(DAY(AprSun1)=1,IF(AND(YEAR(AprSun1+17)=CalendarYear,MONTH(AprSun1+17)=4),AprSun1+17,""),IF(AND(YEAR(AprSun1+24)=CalendarYear,MONTH(AprSun1+24)=4),AprSun1+24,""))</f>
        <v>45034</v>
      </c>
      <c r="L16" s="2">
        <f>IF(DAY(AprSun1)=1,IF(AND(YEAR(AprSun1+18)=CalendarYear,MONTH(AprSun1+18)=4),AprSun1+18,""),IF(AND(YEAR(AprSun1+25)=CalendarYear,MONTH(AprSun1+25)=4),AprSun1+25,""))</f>
        <v>45035</v>
      </c>
      <c r="M16" s="17">
        <f>IF(DAY(AprSun1)=1,IF(AND(YEAR(AprSun1+19)=CalendarYear,MONTH(AprSun1+19)=4),AprSun1+19,""),IF(AND(YEAR(AprSun1+26)=CalendarYear,MONTH(AprSun1+26)=4),AprSun1+26,""))</f>
        <v>45036</v>
      </c>
      <c r="N16" s="2">
        <f>IF(DAY(AprSun1)=1,IF(AND(YEAR(AprSun1+20)=CalendarYear,MONTH(AprSun1+20)=4),AprSun1+20,""),IF(AND(YEAR(AprSun1+27)=CalendarYear,MONTH(AprSun1+27)=4),AprSun1+27,""))</f>
        <v>45037</v>
      </c>
      <c r="O16" s="2">
        <f>IF(DAY(AprSun1)=1,IF(AND(YEAR(AprSun1+21)=CalendarYear,MONTH(AprSun1+21)=4),AprSun1+21,""),IF(AND(YEAR(AprSun1+28)=CalendarYear,MONTH(AprSun1+28)=4),AprSun1+28,""))</f>
        <v>45038</v>
      </c>
      <c r="P16" s="60"/>
      <c r="S16" s="8"/>
    </row>
    <row r="17" spans="1:37" ht="15" customHeight="1" x14ac:dyDescent="0.2">
      <c r="B17" s="52">
        <f>IF(DAY(MarSun1)=1,IF(AND(YEAR(MarSun1+22)=CalendarYear,MONTH(MarSun1+22)=3),MarSun1+22,""),IF(AND(YEAR(MarSun1+29)=CalendarYear,MONTH(MarSun1+29)=3),MarSun1+29,""))</f>
        <v>45011</v>
      </c>
      <c r="C17" s="2">
        <f>IF(DAY(MarSun1)=1,IF(AND(YEAR(MarSun1+23)=CalendarYear,MONTH(MarSun1+23)=3),MarSun1+23,""),IF(AND(YEAR(MarSun1+30)=CalendarYear,MONTH(MarSun1+30)=3),MarSun1+30,""))</f>
        <v>45012</v>
      </c>
      <c r="D17" s="2">
        <f>IF(DAY(MarSun1)=1,IF(AND(YEAR(MarSun1+24)=CalendarYear,MONTH(MarSun1+24)=3),MarSun1+24,""),IF(AND(YEAR(MarSun1+31)=CalendarYear,MONTH(MarSun1+31)=3),MarSun1+31,""))</f>
        <v>45013</v>
      </c>
      <c r="E17" s="2">
        <f>IF(DAY(MarSun1)=1,IF(AND(YEAR(MarSun1+25)=CalendarYear,MONTH(MarSun1+25)=3),MarSun1+25,""),IF(AND(YEAR(MarSun1+32)=CalendarYear,MONTH(MarSun1+32)=3),MarSun1+32,""))</f>
        <v>45014</v>
      </c>
      <c r="F17" s="2">
        <f>IF(DAY(MarSun1)=1,IF(AND(YEAR(MarSun1+26)=CalendarYear,MONTH(MarSun1+26)=3),MarSun1+26,""),IF(AND(YEAR(MarSun1+33)=CalendarYear,MONTH(MarSun1+33)=3),MarSun1+33,""))</f>
        <v>45015</v>
      </c>
      <c r="G17" s="2">
        <f>IF(DAY(MarSun1)=1,IF(AND(YEAR(MarSun1+27)=CalendarYear,MONTH(MarSun1+27)=3),MarSun1+27,""),IF(AND(YEAR(MarSun1+34)=CalendarYear,MONTH(MarSun1+34)=3),MarSun1+34,""))</f>
        <v>45016</v>
      </c>
      <c r="H17" s="25" t="str">
        <f>IF(DAY(MarSun1)=1,IF(AND(YEAR(MarSun1+28)=CalendarYear,MONTH(MarSun1+28)=3),MarSun1+28,""),IF(AND(YEAR(MarSun1+35)=CalendarYear,MONTH(MarSun1+35)=3),MarSun1+35,""))</f>
        <v/>
      </c>
      <c r="I17" s="17">
        <f>IF(DAY(AprSun1)=1,IF(AND(YEAR(AprSun1+22)=CalendarYear,MONTH(AprSun1+22)=4),AprSun1+22,""),IF(AND(YEAR(AprSun1+29)=CalendarYear,MONTH(AprSun1+29)=4),AprSun1+29,""))</f>
        <v>45039</v>
      </c>
      <c r="J17" s="2">
        <f>IF(DAY(AprSun1)=1,IF(AND(YEAR(AprSun1+23)=CalendarYear,MONTH(AprSun1+23)=4),AprSun1+23,""),IF(AND(YEAR(AprSun1+30)=CalendarYear,MONTH(AprSun1+30)=4),AprSun1+30,""))</f>
        <v>45040</v>
      </c>
      <c r="K17" s="2">
        <f>IF(DAY(AprSun1)=1,IF(AND(YEAR(AprSun1+24)=CalendarYear,MONTH(AprSun1+24)=4),AprSun1+24,""),IF(AND(YEAR(AprSun1+31)=CalendarYear,MONTH(AprSun1+31)=4),AprSun1+31,""))</f>
        <v>45041</v>
      </c>
      <c r="L17" s="2">
        <f>IF(DAY(AprSun1)=1,IF(AND(YEAR(AprSun1+25)=CalendarYear,MONTH(AprSun1+25)=4),AprSun1+25,""),IF(AND(YEAR(AprSun1+32)=CalendarYear,MONTH(AprSun1+32)=4),AprSun1+32,""))</f>
        <v>45042</v>
      </c>
      <c r="M17" s="2">
        <f>IF(DAY(AprSun1)=1,IF(AND(YEAR(AprSun1+26)=CalendarYear,MONTH(AprSun1+26)=4),AprSun1+26,""),IF(AND(YEAR(AprSun1+33)=CalendarYear,MONTH(AprSun1+33)=4),AprSun1+33,""))</f>
        <v>45043</v>
      </c>
      <c r="N17" s="2">
        <f>IF(DAY(AprSun1)=1,IF(AND(YEAR(AprSun1+27)=CalendarYear,MONTH(AprSun1+27)=4),AprSun1+27,""),IF(AND(YEAR(AprSun1+34)=CalendarYear,MONTH(AprSun1+34)=4),AprSun1+34,""))</f>
        <v>45044</v>
      </c>
      <c r="O17" s="25">
        <f>IF(DAY(AprSun1)=1,IF(AND(YEAR(AprSun1+28)=CalendarYear,MONTH(AprSun1+28)=4),AprSun1+28,""),IF(AND(YEAR(AprSun1+35)=CalendarYear,MONTH(AprSun1+35)=4),AprSun1+35,""))</f>
        <v>45045</v>
      </c>
      <c r="P17" s="60"/>
    </row>
    <row r="18" spans="1:37" ht="15" customHeight="1" x14ac:dyDescent="0.3">
      <c r="A18" s="15" t="s">
        <v>5</v>
      </c>
      <c r="B18" s="32" t="str">
        <f>IF(DAY(MarSun1)=1,IF(AND(YEAR(MarSun1+29)=CalendarYear,MONTH(MarSun1+29)=3),MarSun1+29,""),IF(AND(YEAR(MarSun1+36)=CalendarYear,MONTH(MarSun1+36)=3),MarSun1+36,""))</f>
        <v/>
      </c>
      <c r="C18" s="27" t="str">
        <f>IF(DAY(MarSun1)=1,IF(AND(YEAR(MarSun1+30)=CalendarYear,MONTH(MarSun1+30)=3),MarSun1+30,""),IF(AND(YEAR(MarSun1+37)=CalendarYear,MONTH(MarSun1+37)=3),MarSun1+37,""))</f>
        <v/>
      </c>
      <c r="D18" s="27" t="str">
        <f>IF(DAY(MarSun1)=1,IF(AND(YEAR(MarSun1+31)=CalendarYear,MONTH(MarSun1+31)=3),MarSun1+31,""),IF(AND(YEAR(MarSun1+38)=CalendarYear,MONTH(MarSun1+38)=3),MarSun1+38,""))</f>
        <v/>
      </c>
      <c r="E18" s="27" t="str">
        <f>IF(DAY(MarSun1)=1,IF(AND(YEAR(MarSun1+32)=CalendarYear,MONTH(MarSun1+32)=3),MarSun1+32,""),IF(AND(YEAR(MarSun1+39)=CalendarYear,MONTH(MarSun1+39)=3),MarSun1+39,""))</f>
        <v/>
      </c>
      <c r="F18" s="27" t="str">
        <f>IF(DAY(MarSun1)=1,IF(AND(YEAR(MarSun1+33)=CalendarYear,MONTH(MarSun1+33)=3),MarSun1+33,""),IF(AND(YEAR(MarSun1+40)=CalendarYear,MONTH(MarSun1+40)=3),MarSun1+40,""))</f>
        <v/>
      </c>
      <c r="G18" s="27" t="str">
        <f>IF(DAY(MarSun1)=1,IF(AND(YEAR(MarSun1+34)=CalendarYear,MONTH(MarSun1+34)=3),MarSun1+34,""),IF(AND(YEAR(MarSun1+41)=CalendarYear,MONTH(MarSun1+41)=3),MarSun1+41,""))</f>
        <v/>
      </c>
      <c r="H18" s="28" t="str">
        <f>IF(DAY(MarSun1)=1,IF(AND(YEAR(MarSun1+35)=CalendarYear,MONTH(MarSun1+35)=3),MarSun1+35,""),IF(AND(YEAR(MarSun1+42)=CalendarYear,MONTH(MarSun1+42)=3),MarSun1+42,""))</f>
        <v/>
      </c>
      <c r="I18" s="35">
        <f>IF(DAY(AprSun1)=1,IF(AND(YEAR(AprSun1+29)=CalendarYear,MONTH(AprSun1+29)=4),AprSun1+29,""),IF(AND(YEAR(AprSun1+36)=CalendarYear,MONTH(AprSun1+36)=4),AprSun1+36,""))</f>
        <v>45046</v>
      </c>
      <c r="J18" s="27" t="str">
        <f>IF(DAY(AprSun1)=1,IF(AND(YEAR(AprSun1+30)=CalendarYear,MONTH(AprSun1+30)=4),AprSun1+30,""),IF(AND(YEAR(AprSun1+37)=CalendarYear,MONTH(AprSun1+37)=4),AprSun1+37,""))</f>
        <v/>
      </c>
      <c r="K18" s="27" t="str">
        <f>IF(DAY(AprSun1)=1,IF(AND(YEAR(AprSun1+31)=CalendarYear,MONTH(AprSun1+31)=4),AprSun1+31,""),IF(AND(YEAR(AprSun1+38)=CalendarYear,MONTH(AprSun1+38)=4),AprSun1+38,""))</f>
        <v/>
      </c>
      <c r="L18" s="27" t="str">
        <f>IF(DAY(AprSun1)=1,IF(AND(YEAR(AprSun1+32)=CalendarYear,MONTH(AprSun1+32)=4),AprSun1+32,""),IF(AND(YEAR(AprSun1+39)=CalendarYear,MONTH(AprSun1+39)=4),AprSun1+39,""))</f>
        <v/>
      </c>
      <c r="M18" s="27" t="str">
        <f>IF(DAY(AprSun1)=1,IF(AND(YEAR(AprSun1+33)=CalendarYear,MONTH(AprSun1+33)=4),AprSun1+33,""),IF(AND(YEAR(AprSun1+40)=CalendarYear,MONTH(AprSun1+40)=4),AprSun1+40,""))</f>
        <v/>
      </c>
      <c r="N18" s="27" t="str">
        <f>IF(DAY(AprSun1)=1,IF(AND(YEAR(AprSun1+34)=CalendarYear,MONTH(AprSun1+34)=4),AprSun1+34,""),IF(AND(YEAR(AprSun1+41)=CalendarYear,MONTH(AprSun1+41)=4),AprSun1+41,""))</f>
        <v/>
      </c>
      <c r="O18" s="28" t="str">
        <f>IF(DAY(AprSun1)=1,IF(AND(YEAR(AprSun1+35)=CalendarYear,MONTH(AprSun1+35)=4),AprSun1+35,""),IF(AND(YEAR(AprSun1+42)=CalendarYear,MONTH(AprSun1+42)=4),AprSun1+42,""))</f>
        <v/>
      </c>
      <c r="P18" s="61"/>
      <c r="Q18" s="1"/>
      <c r="R18" s="78"/>
      <c r="T18" s="1"/>
      <c r="U18" s="1"/>
      <c r="W18" s="1"/>
      <c r="X18" s="1"/>
      <c r="Y18" s="1"/>
      <c r="Z18" s="1"/>
      <c r="AA18" s="1"/>
      <c r="AB18" s="1"/>
      <c r="AC18" s="1"/>
      <c r="AE18" s="1"/>
      <c r="AF18" s="1"/>
      <c r="AG18" s="1"/>
      <c r="AH18" s="1"/>
      <c r="AI18" s="1"/>
      <c r="AJ18" s="1"/>
      <c r="AK18" s="1"/>
    </row>
    <row r="19" spans="1:37" ht="15" customHeight="1" x14ac:dyDescent="0.3">
      <c r="A19" s="15" t="s">
        <v>13</v>
      </c>
      <c r="B19" s="100" t="s">
        <v>23</v>
      </c>
      <c r="C19" s="90"/>
      <c r="D19" s="90"/>
      <c r="E19" s="90"/>
      <c r="F19" s="90"/>
      <c r="G19" s="90"/>
      <c r="H19" s="91"/>
      <c r="I19" s="100" t="s">
        <v>24</v>
      </c>
      <c r="J19" s="90"/>
      <c r="K19" s="90"/>
      <c r="L19" s="90"/>
      <c r="M19" s="90"/>
      <c r="N19" s="90"/>
      <c r="O19" s="91"/>
      <c r="P19" s="60"/>
      <c r="R19" s="78"/>
    </row>
    <row r="20" spans="1:37" ht="15" customHeight="1" x14ac:dyDescent="0.3">
      <c r="A20" s="15"/>
      <c r="B20" s="51" t="s">
        <v>0</v>
      </c>
      <c r="C20" s="13" t="s">
        <v>44</v>
      </c>
      <c r="D20" s="13" t="s">
        <v>45</v>
      </c>
      <c r="E20" s="13" t="s">
        <v>46</v>
      </c>
      <c r="F20" s="13" t="s">
        <v>47</v>
      </c>
      <c r="G20" s="13" t="s">
        <v>48</v>
      </c>
      <c r="H20" s="24" t="s">
        <v>49</v>
      </c>
      <c r="I20" s="18" t="s">
        <v>0</v>
      </c>
      <c r="J20" s="13" t="s">
        <v>44</v>
      </c>
      <c r="K20" s="13" t="s">
        <v>45</v>
      </c>
      <c r="L20" s="13" t="s">
        <v>46</v>
      </c>
      <c r="M20" s="13" t="s">
        <v>47</v>
      </c>
      <c r="N20" s="13" t="s">
        <v>48</v>
      </c>
      <c r="O20" s="24" t="s">
        <v>49</v>
      </c>
      <c r="P20" s="60"/>
      <c r="R20" s="78"/>
    </row>
    <row r="21" spans="1:37" ht="15" customHeight="1" x14ac:dyDescent="0.3">
      <c r="B21" s="52" t="str">
        <f>IF(DAY(MaySun1)=1,"",IF(AND(YEAR(MaySun1+1)=CalendarYear,MONTH(MaySun1+1)=5),MaySun1+1,""))</f>
        <v/>
      </c>
      <c r="C21" s="17">
        <f>IF(DAY(MaySun1)=1,"",IF(AND(YEAR(MaySun1+2)=CalendarYear,MONTH(MaySun1+2)=5),MaySun1+2,""))</f>
        <v>45047</v>
      </c>
      <c r="D21" s="2">
        <f>IF(DAY(MaySun1)=1,"",IF(AND(YEAR(MaySun1+3)=CalendarYear,MONTH(MaySun1+3)=5),MaySun1+3,""))</f>
        <v>45048</v>
      </c>
      <c r="E21" s="2">
        <f>IF(DAY(MaySun1)=1,"",IF(AND(YEAR(MaySun1+4)=CalendarYear,MONTH(MaySun1+4)=5),MaySun1+4,""))</f>
        <v>45049</v>
      </c>
      <c r="F21" s="2">
        <f>IF(DAY(MaySun1)=1,"",IF(AND(YEAR(MaySun1+5)=CalendarYear,MONTH(MaySun1+5)=5),MaySun1+5,""))</f>
        <v>45050</v>
      </c>
      <c r="G21" s="2">
        <f>IF(DAY(MaySun1)=1,"",IF(AND(YEAR(MaySun1+6)=CalendarYear,MONTH(MaySun1+6)=5),MaySun1+6,""))</f>
        <v>45051</v>
      </c>
      <c r="H21" s="25">
        <f>IF(DAY(MaySun1)=1,IF(AND(YEAR(MaySun1)=CalendarYear,MONTH(MaySun1)=5),MaySun1,""),IF(AND(YEAR(MaySun1+7)=CalendarYear,MONTH(MaySun1+7)=5),MaySun1+7,""))</f>
        <v>45052</v>
      </c>
      <c r="I21" s="17" t="str">
        <f>IF(DAY(JunSun1)=1,"",IF(AND(YEAR(JunSun1+1)=CalendarYear,MONTH(JunSun1+1)=6),JunSun1+1,""))</f>
        <v/>
      </c>
      <c r="J21" s="17" t="str">
        <f>IF(DAY(JunSun1)=1,"",IF(AND(YEAR(JunSun1+2)=CalendarYear,MONTH(JunSun1+2)=6),JunSun1+2,""))</f>
        <v/>
      </c>
      <c r="K21" s="2" t="str">
        <f>IF(DAY(JunSun1)=1,"",IF(AND(YEAR(JunSun1+3)=CalendarYear,MONTH(JunSun1+3)=6),JunSun1+3,""))</f>
        <v/>
      </c>
      <c r="L21" s="2" t="str">
        <f>IF(DAY(JunSun1)=1,"",IF(AND(YEAR(JunSun1+4)=CalendarYear,MONTH(JunSun1+4)=6),JunSun1+4,""))</f>
        <v/>
      </c>
      <c r="M21" s="2">
        <f>IF(DAY(JunSun1)=1,"",IF(AND(YEAR(JunSun1+5)=CalendarYear,MONTH(JunSun1+5)=6),JunSun1+5,""))</f>
        <v>45078</v>
      </c>
      <c r="N21" s="2">
        <f>IF(DAY(JunSun1)=1,"",IF(AND(YEAR(JunSun1+6)=CalendarYear,MONTH(JunSun1+6)=6),JunSun1+6,""))</f>
        <v>45079</v>
      </c>
      <c r="O21" s="25">
        <f>IF(DAY(JunSun1)=1,IF(AND(YEAR(JunSun1)=CalendarYear,MONTH(JunSun1)=6),JunSun1,""),IF(AND(YEAR(JunSun1+7)=CalendarYear,MONTH(JunSun1+7)=6),JunSun1+7,""))</f>
        <v>45080</v>
      </c>
      <c r="P21" s="60"/>
      <c r="R21" s="78"/>
    </row>
    <row r="22" spans="1:37" ht="15" customHeight="1" x14ac:dyDescent="0.3">
      <c r="B22" s="52">
        <f>IF(DAY(MaySun1)=1,IF(AND(YEAR(MaySun1+1)=CalendarYear,MONTH(MaySun1+1)=5),MaySun1+1,""),IF(AND(YEAR(MaySun1+8)=CalendarYear,MONTH(MaySun1+8)=5),MaySun1+8,""))</f>
        <v>45053</v>
      </c>
      <c r="C22" s="2">
        <f>IF(DAY(MaySun1)=1,IF(AND(YEAR(MaySun1+2)=CalendarYear,MONTH(MaySun1+2)=5),MaySun1+2,""),IF(AND(YEAR(MaySun1+9)=CalendarYear,MONTH(MaySun1+9)=5),MaySun1+9,""))</f>
        <v>45054</v>
      </c>
      <c r="D22" s="2">
        <f>IF(DAY(MaySun1)=1,IF(AND(YEAR(MaySun1+3)=CalendarYear,MONTH(MaySun1+3)=5),MaySun1+3,""),IF(AND(YEAR(MaySun1+10)=CalendarYear,MONTH(MaySun1+10)=5),MaySun1+10,""))</f>
        <v>45055</v>
      </c>
      <c r="E22" s="2">
        <f>IF(DAY(MaySun1)=1,IF(AND(YEAR(MaySun1+4)=CalendarYear,MONTH(MaySun1+4)=5),MaySun1+4,""),IF(AND(YEAR(MaySun1+11)=CalendarYear,MONTH(MaySun1+11)=5),MaySun1+11,""))</f>
        <v>45056</v>
      </c>
      <c r="F22" s="2">
        <f>IF(DAY(MaySun1)=1,IF(AND(YEAR(MaySun1+5)=CalendarYear,MONTH(MaySun1+5)=5),MaySun1+5,""),IF(AND(YEAR(MaySun1+12)=CalendarYear,MONTH(MaySun1+12)=5),MaySun1+12,""))</f>
        <v>45057</v>
      </c>
      <c r="G22" s="2">
        <f>IF(DAY(MaySun1)=1,IF(AND(YEAR(MaySun1+6)=CalendarYear,MONTH(MaySun1+6)=5),MaySun1+6,""),IF(AND(YEAR(MaySun1+13)=CalendarYear,MONTH(MaySun1+13)=5),MaySun1+13,""))</f>
        <v>45058</v>
      </c>
      <c r="H22" s="25">
        <f>IF(DAY(MaySun1)=1,IF(AND(YEAR(MaySun1+7)=CalendarYear,MONTH(MaySun1+7)=5),MaySun1+7,""),IF(AND(YEAR(MaySun1+14)=CalendarYear,MONTH(MaySun1+14)=5),MaySun1+14,""))</f>
        <v>45059</v>
      </c>
      <c r="I22" s="17">
        <f>IF(DAY(JunSun1)=1,IF(AND(YEAR(JunSun1+1)=CalendarYear,MONTH(JunSun1+1)=6),JunSun1+1,""),IF(AND(YEAR(JunSun1+8)=CalendarYear,MONTH(JunSun1+8)=6),JunSun1+8,""))</f>
        <v>45081</v>
      </c>
      <c r="J22" s="2">
        <f>IF(DAY(JunSun1)=1,IF(AND(YEAR(JunSun1+2)=CalendarYear,MONTH(JunSun1+2)=6),JunSun1+2,""),IF(AND(YEAR(JunSun1+9)=CalendarYear,MONTH(JunSun1+9)=6),JunSun1+9,""))</f>
        <v>45082</v>
      </c>
      <c r="K22" s="2">
        <f>IF(DAY(JunSun1)=1,IF(AND(YEAR(JunSun1+3)=CalendarYear,MONTH(JunSun1+3)=6),JunSun1+3,""),IF(AND(YEAR(JunSun1+10)=CalendarYear,MONTH(JunSun1+10)=6),JunSun1+10,""))</f>
        <v>45083</v>
      </c>
      <c r="L22" s="2">
        <f>IF(DAY(JunSun1)=1,IF(AND(YEAR(JunSun1+4)=CalendarYear,MONTH(JunSun1+4)=6),JunSun1+4,""),IF(AND(YEAR(JunSun1+11)=CalendarYear,MONTH(JunSun1+11)=6),JunSun1+11,""))</f>
        <v>45084</v>
      </c>
      <c r="M22" s="2">
        <f>IF(DAY(JunSun1)=1,IF(AND(YEAR(JunSun1+5)=CalendarYear,MONTH(JunSun1+5)=6),JunSun1+5,""),IF(AND(YEAR(JunSun1+12)=CalendarYear,MONTH(JunSun1+12)=6),JunSun1+12,""))</f>
        <v>45085</v>
      </c>
      <c r="N22" s="2">
        <f>IF(DAY(JunSun1)=1,IF(AND(YEAR(JunSun1+6)=CalendarYear,MONTH(JunSun1+6)=6),JunSun1+6,""),IF(AND(YEAR(JunSun1+13)=CalendarYear,MONTH(JunSun1+13)=6),JunSun1+13,""))</f>
        <v>45086</v>
      </c>
      <c r="O22" s="25">
        <f>IF(DAY(JunSun1)=1,IF(AND(YEAR(JunSun1+7)=CalendarYear,MONTH(JunSun1+7)=6),JunSun1+7,""),IF(AND(YEAR(JunSun1+14)=CalendarYear,MONTH(JunSun1+14)=6),JunSun1+14,""))</f>
        <v>45087</v>
      </c>
      <c r="P22" s="60"/>
      <c r="R22" s="58" t="s">
        <v>31</v>
      </c>
    </row>
    <row r="23" spans="1:37" ht="15" customHeight="1" x14ac:dyDescent="0.3">
      <c r="B23" s="52">
        <f>IF(DAY(MaySun1)=1,IF(AND(YEAR(MaySun1+8)=CalendarYear,MONTH(MaySun1+8)=5),MaySun1+8,""),IF(AND(YEAR(MaySun1+15)=CalendarYear,MONTH(MaySun1+15)=5),MaySun1+15,""))</f>
        <v>45060</v>
      </c>
      <c r="C23" s="2">
        <f>IF(DAY(MaySun1)=1,IF(AND(YEAR(MaySun1+9)=CalendarYear,MONTH(MaySun1+9)=5),MaySun1+9,""),IF(AND(YEAR(MaySun1+16)=CalendarYear,MONTH(MaySun1+16)=5),MaySun1+16,""))</f>
        <v>45061</v>
      </c>
      <c r="D23" s="2">
        <f>IF(DAY(MaySun1)=1,IF(AND(YEAR(MaySun1+10)=CalendarYear,MONTH(MaySun1+10)=5),MaySun1+10,""),IF(AND(YEAR(MaySun1+17)=CalendarYear,MONTH(MaySun1+17)=5),MaySun1+17,""))</f>
        <v>45062</v>
      </c>
      <c r="E23" s="2">
        <f>IF(DAY(MaySun1)=1,IF(AND(YEAR(MaySun1+11)=CalendarYear,MONTH(MaySun1+11)=5),MaySun1+11,""),IF(AND(YEAR(MaySun1+18)=CalendarYear,MONTH(MaySun1+18)=5),MaySun1+18,""))</f>
        <v>45063</v>
      </c>
      <c r="F23" s="17">
        <f>IF(DAY(MaySun1)=1,IF(AND(YEAR(MaySun1+12)=CalendarYear,MONTH(MaySun1+12)=5),MaySun1+12,""),IF(AND(YEAR(MaySun1+19)=CalendarYear,MONTH(MaySun1+19)=5),MaySun1+19,""))</f>
        <v>45064</v>
      </c>
      <c r="G23" s="2">
        <f>IF(DAY(MaySun1)=1,IF(AND(YEAR(MaySun1+13)=CalendarYear,MONTH(MaySun1+13)=5),MaySun1+13,""),IF(AND(YEAR(MaySun1+20)=CalendarYear,MONTH(MaySun1+20)=5),MaySun1+20,""))</f>
        <v>45065</v>
      </c>
      <c r="H23" s="2">
        <f>IF(DAY(MaySun1)=1,IF(AND(YEAR(MaySun1+14)=CalendarYear,MONTH(MaySun1+14)=5),MaySun1+14,""),IF(AND(YEAR(MaySun1+21)=CalendarYear,MONTH(MaySun1+21)=5),MaySun1+21,""))</f>
        <v>45066</v>
      </c>
      <c r="I23" s="52">
        <f>IF(DAY(JunSun1)=1,IF(AND(YEAR(JunSun1+8)=CalendarYear,MONTH(JunSun1+8)=6),JunSun1+8,""),IF(AND(YEAR(JunSun1+15)=CalendarYear,MONTH(JunSun1+15)=6),JunSun1+15,""))</f>
        <v>45088</v>
      </c>
      <c r="J23" s="2">
        <f>IF(DAY(JunSun1)=1,IF(AND(YEAR(JunSun1+9)=CalendarYear,MONTH(JunSun1+9)=6),JunSun1+9,""),IF(AND(YEAR(JunSun1+16)=CalendarYear,MONTH(JunSun1+16)=6),JunSun1+16,""))</f>
        <v>45089</v>
      </c>
      <c r="K23" s="2">
        <f>IF(DAY(JunSun1)=1,IF(AND(YEAR(JunSun1+10)=CalendarYear,MONTH(JunSun1+10)=6),JunSun1+10,""),IF(AND(YEAR(JunSun1+17)=CalendarYear,MONTH(JunSun1+17)=6),JunSun1+17,""))</f>
        <v>45090</v>
      </c>
      <c r="L23" s="71">
        <f>IF(DAY(JunSun1)=1,IF(AND(YEAR(JunSun1+11)=CalendarYear,MONTH(JunSun1+11)=6),JunSun1+11,""),IF(AND(YEAR(JunSun1+18)=CalendarYear,MONTH(JunSun1+18)=6),JunSun1+18,""))</f>
        <v>45091</v>
      </c>
      <c r="M23" s="71">
        <f>IF(DAY(JunSun1)=1,IF(AND(YEAR(JunSun1+12)=CalendarYear,MONTH(JunSun1+12)=6),JunSun1+12,""),IF(AND(YEAR(JunSun1+19)=CalendarYear,MONTH(JunSun1+19)=6),JunSun1+19,""))</f>
        <v>45092</v>
      </c>
      <c r="N23" s="71">
        <f>IF(DAY(JunSun1)=1,IF(AND(YEAR(JunSun1+13)=CalendarYear,MONTH(JunSun1+13)=6),JunSun1+13,""),IF(AND(YEAR(JunSun1+20)=CalendarYear,MONTH(JunSun1+20)=6),JunSun1+20,""))</f>
        <v>45093</v>
      </c>
      <c r="O23" s="37">
        <f>IF(DAY(JunSun1)=1,IF(AND(YEAR(JunSun1+14)=CalendarYear,MONTH(JunSun1+14)=6),JunSun1+14,""),IF(AND(YEAR(JunSun1+21)=CalendarYear,MONTH(JunSun1+21)=6),JunSun1+21,""))</f>
        <v>45094</v>
      </c>
      <c r="P23" s="60"/>
      <c r="R23" s="55" t="s">
        <v>67</v>
      </c>
    </row>
    <row r="24" spans="1:37" ht="15" customHeight="1" x14ac:dyDescent="0.25">
      <c r="B24" s="52">
        <f>IF(DAY(MaySun1)=1,IF(AND(YEAR(MaySun1+15)=CalendarYear,MONTH(MaySun1+15)=5),MaySun1+15,""),IF(AND(YEAR(MaySun1+22)=CalendarYear,MONTH(MaySun1+22)=5),MaySun1+22,""))</f>
        <v>45067</v>
      </c>
      <c r="C24" s="2">
        <f>IF(DAY(MaySun1)=1,IF(AND(YEAR(MaySun1+16)=CalendarYear,MONTH(MaySun1+16)=5),MaySun1+16,""),IF(AND(YEAR(MaySun1+23)=CalendarYear,MONTH(MaySun1+23)=5),MaySun1+23,""))</f>
        <v>45068</v>
      </c>
      <c r="D24" s="2">
        <f>IF(DAY(MaySun1)=1,IF(AND(YEAR(MaySun1+17)=CalendarYear,MONTH(MaySun1+17)=5),MaySun1+17,""),IF(AND(YEAR(MaySun1+24)=CalendarYear,MONTH(MaySun1+24)=5),MaySun1+24,""))</f>
        <v>45069</v>
      </c>
      <c r="E24" s="2">
        <f>IF(DAY(MaySun1)=1,IF(AND(YEAR(MaySun1+18)=CalendarYear,MONTH(MaySun1+18)=5),MaySun1+18,""),IF(AND(YEAR(MaySun1+25)=CalendarYear,MONTH(MaySun1+25)=5),MaySun1+25,""))</f>
        <v>45070</v>
      </c>
      <c r="F24" s="2">
        <f>IF(DAY(MaySun1)=1,IF(AND(YEAR(MaySun1+19)=CalendarYear,MONTH(MaySun1+19)=5),MaySun1+19,""),IF(AND(YEAR(MaySun1+26)=CalendarYear,MONTH(MaySun1+26)=5),MaySun1+26,""))</f>
        <v>45071</v>
      </c>
      <c r="G24" s="2">
        <f>IF(DAY(MaySun1)=1,IF(AND(YEAR(MaySun1+20)=CalendarYear,MONTH(MaySun1+20)=5),MaySun1+20,""),IF(AND(YEAR(MaySun1+27)=CalendarYear,MONTH(MaySun1+27)=5),MaySun1+27,""))</f>
        <v>45072</v>
      </c>
      <c r="H24" s="25">
        <f>IF(DAY(MaySun1)=1,IF(AND(YEAR(MaySun1+21)=CalendarYear,MONTH(MaySun1+21)=5),MaySun1+21,""),IF(AND(YEAR(MaySun1+28)=CalendarYear,MONTH(MaySun1+28)=5),MaySun1+28,""))</f>
        <v>45073</v>
      </c>
      <c r="I24" s="17">
        <f>IF(DAY(JunSun1)=1,IF(AND(YEAR(JunSun1+15)=CalendarYear,MONTH(JunSun1+15)=6),JunSun1+15,""),IF(AND(YEAR(JunSun1+22)=CalendarYear,MONTH(JunSun1+22)=6),JunSun1+22,""))</f>
        <v>45095</v>
      </c>
      <c r="J24" s="2">
        <f>IF(DAY(JunSun1)=1,IF(AND(YEAR(JunSun1+16)=CalendarYear,MONTH(JunSun1+16)=6),JunSun1+16,""),IF(AND(YEAR(JunSun1+23)=CalendarYear,MONTH(JunSun1+23)=6),JunSun1+23,""))</f>
        <v>45096</v>
      </c>
      <c r="K24" s="2">
        <f>IF(DAY(JunSun1)=1,IF(AND(YEAR(JunSun1+17)=CalendarYear,MONTH(JunSun1+17)=6),JunSun1+17,""),IF(AND(YEAR(JunSun1+24)=CalendarYear,MONTH(JunSun1+24)=6),JunSun1+24,""))</f>
        <v>45097</v>
      </c>
      <c r="L24" s="2">
        <f>IF(DAY(JunSun1)=1,IF(AND(YEAR(JunSun1+18)=CalendarYear,MONTH(JunSun1+18)=6),JunSun1+18,""),IF(AND(YEAR(JunSun1+25)=CalendarYear,MONTH(JunSun1+25)=6),JunSun1+25,""))</f>
        <v>45098</v>
      </c>
      <c r="M24" s="2">
        <f>IF(DAY(JunSun1)=1,IF(AND(YEAR(JunSun1+19)=CalendarYear,MONTH(JunSun1+19)=6),JunSun1+19,""),IF(AND(YEAR(JunSun1+26)=CalendarYear,MONTH(JunSun1+26)=6),JunSun1+26,""))</f>
        <v>45099</v>
      </c>
      <c r="N24" s="2">
        <f>IF(DAY(JunSun1)=1,IF(AND(YEAR(JunSun1+20)=CalendarYear,MONTH(JunSun1+20)=6),JunSun1+20,""),IF(AND(YEAR(JunSun1+27)=CalendarYear,MONTH(JunSun1+27)=6),JunSun1+27,""))</f>
        <v>45100</v>
      </c>
      <c r="O24" s="25">
        <f>IF(DAY(JunSun1)=1,IF(AND(YEAR(JunSun1+21)=CalendarYear,MONTH(JunSun1+21)=6),JunSun1+21,""),IF(AND(YEAR(JunSun1+28)=CalendarYear,MONTH(JunSun1+28)=6),JunSun1+28,""))</f>
        <v>45101</v>
      </c>
      <c r="P24" s="60"/>
      <c r="R24" s="77" t="s">
        <v>63</v>
      </c>
    </row>
    <row r="25" spans="1:37" ht="15" customHeight="1" x14ac:dyDescent="0.25">
      <c r="B25" s="52">
        <f>IF(DAY(MaySun1)=1,IF(AND(YEAR(MaySun1+22)=CalendarYear,MONTH(MaySun1+22)=5),MaySun1+22,""),IF(AND(YEAR(MaySun1+29)=CalendarYear,MONTH(MaySun1+29)=5),MaySun1+29,""))</f>
        <v>45074</v>
      </c>
      <c r="C25" s="17">
        <f>IF(DAY(MaySun1)=1,IF(AND(YEAR(MaySun1+23)=CalendarYear,MONTH(MaySun1+23)=5),MaySun1+23,""),IF(AND(YEAR(MaySun1+30)=CalendarYear,MONTH(MaySun1+30)=5),MaySun1+30,""))</f>
        <v>45075</v>
      </c>
      <c r="D25" s="2">
        <f>IF(DAY(MaySun1)=1,IF(AND(YEAR(MaySun1+24)=CalendarYear,MONTH(MaySun1+24)=5),MaySun1+24,""),IF(AND(YEAR(MaySun1+31)=CalendarYear,MONTH(MaySun1+31)=5),MaySun1+31,""))</f>
        <v>45076</v>
      </c>
      <c r="E25" s="2">
        <f>IF(DAY(MaySun1)=1,IF(AND(YEAR(MaySun1+25)=CalendarYear,MONTH(MaySun1+25)=5),MaySun1+25,""),IF(AND(YEAR(MaySun1+32)=CalendarYear,MONTH(MaySun1+32)=5),MaySun1+32,""))</f>
        <v>45077</v>
      </c>
      <c r="F25" s="2" t="str">
        <f>IF(DAY(MaySun1)=1,IF(AND(YEAR(MaySun1+26)=CalendarYear,MONTH(MaySun1+26)=5),MaySun1+26,""),IF(AND(YEAR(MaySun1+33)=CalendarYear,MONTH(MaySun1+33)=5),MaySun1+33,""))</f>
        <v/>
      </c>
      <c r="G25" s="2" t="str">
        <f>IF(DAY(MaySun1)=1,IF(AND(YEAR(MaySun1+27)=CalendarYear,MONTH(MaySun1+27)=5),MaySun1+27,""),IF(AND(YEAR(MaySun1+34)=CalendarYear,MONTH(MaySun1+34)=5),MaySun1+34,""))</f>
        <v/>
      </c>
      <c r="H25" s="25" t="str">
        <f>IF(DAY(MaySun1)=1,IF(AND(YEAR(MaySun1+28)=CalendarYear,MONTH(MaySun1+28)=5),MaySun1+28,""),IF(AND(YEAR(MaySun1+35)=CalendarYear,MONTH(MaySun1+35)=5),MaySun1+35,""))</f>
        <v/>
      </c>
      <c r="I25" s="17">
        <f>IF(DAY(JunSun1)=1,IF(AND(YEAR(JunSun1+22)=CalendarYear,MONTH(JunSun1+22)=6),JunSun1+22,""),IF(AND(YEAR(JunSun1+29)=CalendarYear,MONTH(JunSun1+29)=6),JunSun1+29,""))</f>
        <v>45102</v>
      </c>
      <c r="J25" s="2">
        <f>IF(DAY(JunSun1)=1,IF(AND(YEAR(JunSun1+23)=CalendarYear,MONTH(JunSun1+23)=6),JunSun1+23,""),IF(AND(YEAR(JunSun1+30)=CalendarYear,MONTH(JunSun1+30)=6),JunSun1+30,""))</f>
        <v>45103</v>
      </c>
      <c r="K25" s="2">
        <f>IF(DAY(JunSun1)=1,IF(AND(YEAR(JunSun1+24)=CalendarYear,MONTH(JunSun1+24)=6),JunSun1+24,""),IF(AND(YEAR(JunSun1+31)=CalendarYear,MONTH(JunSun1+31)=6),JunSun1+31,""))</f>
        <v>45104</v>
      </c>
      <c r="L25" s="2">
        <f>IF(DAY(JunSun1)=1,IF(AND(YEAR(JunSun1+25)=CalendarYear,MONTH(JunSun1+25)=6),JunSun1+25,""),IF(AND(YEAR(JunSun1+32)=CalendarYear,MONTH(JunSun1+32)=6),JunSun1+32,""))</f>
        <v>45105</v>
      </c>
      <c r="M25" s="2">
        <f>IF(DAY(JunSun1)=1,IF(AND(YEAR(JunSun1+26)=CalendarYear,MONTH(JunSun1+26)=6),JunSun1+26,""),IF(AND(YEAR(JunSun1+33)=CalendarYear,MONTH(JunSun1+33)=6),JunSun1+33,""))</f>
        <v>45106</v>
      </c>
      <c r="N25" s="2">
        <f>IF(DAY(JunSun1)=1,IF(AND(YEAR(JunSun1+27)=CalendarYear,MONTH(JunSun1+27)=6),JunSun1+27,""),IF(AND(YEAR(JunSun1+34)=CalendarYear,MONTH(JunSun1+34)=6),JunSun1+34,""))</f>
        <v>45107</v>
      </c>
      <c r="O25" s="25" t="str">
        <f>IF(DAY(JunSun1)=1,IF(AND(YEAR(JunSun1+28)=CalendarYear,MONTH(JunSun1+28)=6),JunSun1+28,""),IF(AND(YEAR(JunSun1+35)=CalendarYear,MONTH(JunSun1+35)=6),JunSun1+35,""))</f>
        <v/>
      </c>
      <c r="P25" s="60"/>
      <c r="R25" s="76" t="s">
        <v>61</v>
      </c>
      <c r="S25" s="9"/>
    </row>
    <row r="26" spans="1:37" ht="15" customHeight="1" x14ac:dyDescent="0.25">
      <c r="A26" s="15" t="s">
        <v>6</v>
      </c>
      <c r="B26" s="53" t="str">
        <f>IF(DAY(MaySun1)=1,IF(AND(YEAR(MaySun1+29)=CalendarYear,MONTH(MaySun1+29)=5),MaySun1+29,""),IF(AND(YEAR(MaySun1+36)=CalendarYear,MONTH(MaySun1+36)=5),MaySun1+36,""))</f>
        <v/>
      </c>
      <c r="C26" s="27" t="str">
        <f>IF(DAY(MaySun1)=1,IF(AND(YEAR(MaySun1+30)=CalendarYear,MONTH(MaySun1+30)=5),MaySun1+30,""),IF(AND(YEAR(MaySun1+37)=CalendarYear,MONTH(MaySun1+37)=5),MaySun1+37,""))</f>
        <v/>
      </c>
      <c r="D26" s="27" t="str">
        <f>IF(DAY(MaySun1)=1,IF(AND(YEAR(MaySun1+31)=CalendarYear,MONTH(MaySun1+31)=5),MaySun1+31,""),IF(AND(YEAR(MaySun1+38)=CalendarYear,MONTH(MaySun1+38)=5),MaySun1+38,""))</f>
        <v/>
      </c>
      <c r="E26" s="27" t="str">
        <f>IF(DAY(MaySun1)=1,IF(AND(YEAR(MaySun1+32)=CalendarYear,MONTH(MaySun1+32)=5),MaySun1+32,""),IF(AND(YEAR(MaySun1+39)=CalendarYear,MONTH(MaySun1+39)=5),MaySun1+39,""))</f>
        <v/>
      </c>
      <c r="F26" s="27" t="str">
        <f>IF(DAY(MaySun1)=1,IF(AND(YEAR(MaySun1+33)=CalendarYear,MONTH(MaySun1+33)=5),MaySun1+33,""),IF(AND(YEAR(MaySun1+40)=CalendarYear,MONTH(MaySun1+40)=5),MaySun1+40,""))</f>
        <v/>
      </c>
      <c r="G26" s="27" t="str">
        <f>IF(DAY(MaySun1)=1,IF(AND(YEAR(MaySun1+34)=CalendarYear,MONTH(MaySun1+34)=5),MaySun1+34,""),IF(AND(YEAR(MaySun1+41)=CalendarYear,MONTH(MaySun1+41)=5),MaySun1+41,""))</f>
        <v/>
      </c>
      <c r="H26" s="28" t="str">
        <f>IF(DAY(MaySun1)=1,IF(AND(YEAR(MaySun1+35)=CalendarYear,MONTH(MaySun1+35)=5),MaySun1+35,""),IF(AND(YEAR(MaySun1+42)=CalendarYear,MONTH(MaySun1+42)=5),MaySun1+42,""))</f>
        <v/>
      </c>
      <c r="I26" s="27" t="str">
        <f>IF(DAY(JunSun1)=1,IF(AND(YEAR(JunSun1+29)=CalendarYear,MONTH(JunSun1+29)=6),JunSun1+29,""),IF(AND(YEAR(JunSun1+36)=CalendarYear,MONTH(JunSun1+36)=6),JunSun1+36,""))</f>
        <v/>
      </c>
      <c r="J26" s="27" t="str">
        <f>IF(DAY(JunSun1)=1,IF(AND(YEAR(JunSun1+30)=CalendarYear,MONTH(JunSun1+30)=6),JunSun1+30,""),IF(AND(YEAR(JunSun1+37)=CalendarYear,MONTH(JunSun1+37)=6),JunSun1+37,""))</f>
        <v/>
      </c>
      <c r="K26" s="27" t="str">
        <f>IF(DAY(JunSun1)=1,IF(AND(YEAR(JunSun1+31)=CalendarYear,MONTH(JunSun1+31)=6),JunSun1+31,""),IF(AND(YEAR(JunSun1+38)=CalendarYear,MONTH(JunSun1+38)=6),JunSun1+38,""))</f>
        <v/>
      </c>
      <c r="L26" s="27" t="str">
        <f>IF(DAY(JunSun1)=1,IF(AND(YEAR(JunSun1+32)=CalendarYear,MONTH(JunSun1+32)=6),JunSun1+32,""),IF(AND(YEAR(JunSun1+39)=CalendarYear,MONTH(JunSun1+39)=6),JunSun1+39,""))</f>
        <v/>
      </c>
      <c r="M26" s="27" t="str">
        <f>IF(DAY(JunSun1)=1,IF(AND(YEAR(JunSun1+33)=CalendarYear,MONTH(JunSun1+33)=6),JunSun1+33,""),IF(AND(YEAR(JunSun1+40)=CalendarYear,MONTH(JunSun1+40)=6),JunSun1+40,""))</f>
        <v/>
      </c>
      <c r="N26" s="27" t="str">
        <f>IF(DAY(JunSun1)=1,IF(AND(YEAR(JunSun1+34)=CalendarYear,MONTH(JunSun1+34)=6),JunSun1+34,""),IF(AND(YEAR(JunSun1+41)=CalendarYear,MONTH(JunSun1+41)=6),JunSun1+41,""))</f>
        <v/>
      </c>
      <c r="O26" s="28" t="str">
        <f>IF(DAY(JunSun1)=1,IF(AND(YEAR(JunSun1+35)=CalendarYear,MONTH(JunSun1+35)=6),JunSun1+35,""),IF(AND(YEAR(JunSun1+42)=CalendarYear,MONTH(JunSun1+42)=6),JunSun1+42,""))</f>
        <v/>
      </c>
      <c r="P26" s="60"/>
      <c r="R26" s="75" t="s">
        <v>62</v>
      </c>
    </row>
    <row r="27" spans="1:37" ht="15" customHeight="1" x14ac:dyDescent="0.3">
      <c r="A27" s="15" t="s">
        <v>14</v>
      </c>
      <c r="B27" s="100" t="s">
        <v>25</v>
      </c>
      <c r="C27" s="90"/>
      <c r="D27" s="90"/>
      <c r="E27" s="90"/>
      <c r="F27" s="90"/>
      <c r="G27" s="90"/>
      <c r="H27" s="91"/>
      <c r="I27" s="100" t="s">
        <v>26</v>
      </c>
      <c r="J27" s="90"/>
      <c r="K27" s="90"/>
      <c r="L27" s="90"/>
      <c r="M27" s="90"/>
      <c r="N27" s="90"/>
      <c r="O27" s="91"/>
      <c r="P27" s="60"/>
      <c r="R27" s="73"/>
    </row>
    <row r="28" spans="1:37" ht="15" customHeight="1" x14ac:dyDescent="0.3">
      <c r="A28" s="15"/>
      <c r="B28" s="51" t="s">
        <v>0</v>
      </c>
      <c r="C28" s="13" t="s">
        <v>44</v>
      </c>
      <c r="D28" s="13" t="s">
        <v>45</v>
      </c>
      <c r="E28" s="13" t="s">
        <v>46</v>
      </c>
      <c r="F28" s="13" t="s">
        <v>47</v>
      </c>
      <c r="G28" s="13" t="s">
        <v>48</v>
      </c>
      <c r="H28" s="24" t="s">
        <v>49</v>
      </c>
      <c r="I28" s="18" t="s">
        <v>0</v>
      </c>
      <c r="J28" s="13" t="s">
        <v>44</v>
      </c>
      <c r="K28" s="13" t="s">
        <v>45</v>
      </c>
      <c r="L28" s="13" t="s">
        <v>46</v>
      </c>
      <c r="M28" s="13" t="s">
        <v>47</v>
      </c>
      <c r="N28" s="13" t="s">
        <v>48</v>
      </c>
      <c r="O28" s="24" t="s">
        <v>49</v>
      </c>
      <c r="P28" s="60"/>
      <c r="R28" s="73"/>
    </row>
    <row r="29" spans="1:37" ht="15" customHeight="1" x14ac:dyDescent="0.3">
      <c r="A29" s="15"/>
      <c r="B29" s="52" t="str">
        <f>IF(DAY(JulSun1)=1,"",IF(AND(YEAR(JulSun1+1)=CalendarYear,MONTH(JulSun1+1)=7),JulSun1+1,""))</f>
        <v/>
      </c>
      <c r="C29" s="2" t="str">
        <f>IF(DAY(JulSun1)=1,"",IF(AND(YEAR(JulSun1+2)=CalendarYear,MONTH(JulSun1+2)=7),JulSun1+2,""))</f>
        <v/>
      </c>
      <c r="D29" s="2" t="str">
        <f>IF(DAY(JulSun1)=1,"",IF(AND(YEAR(JulSun1+3)=CalendarYear,MONTH(JulSun1+3)=7),JulSun1+3,""))</f>
        <v/>
      </c>
      <c r="E29" s="2" t="str">
        <f>IF(DAY(JulSun1)=1,"",IF(AND(YEAR(JulSun1+4)=CalendarYear,MONTH(JulSun1+4)=7),JulSun1+4,""))</f>
        <v/>
      </c>
      <c r="F29" s="2" t="str">
        <f>IF(DAY(JulSun1)=1,"",IF(AND(YEAR(JulSun1+5)=CalendarYear,MONTH(JulSun1+5)=7),JulSun1+5,""))</f>
        <v/>
      </c>
      <c r="G29" s="2" t="str">
        <f>IF(DAY(JulSun1)=1,"",IF(AND(YEAR(JulSun1+6)=CalendarYear,MONTH(JulSun1+6)=7),JulSun1+6,""))</f>
        <v/>
      </c>
      <c r="H29" s="25">
        <f>IF(DAY(JulSun1)=1,IF(AND(YEAR(JulSun1)=CalendarYear,MONTH(JulSun1)=7),JulSun1,""),IF(AND(YEAR(JulSun1+7)=CalendarYear,MONTH(JulSun1+7)=7),JulSun1+7,""))</f>
        <v>45108</v>
      </c>
      <c r="I29" s="17" t="str">
        <f>IF(DAY(AugSun1)=1,"",IF(AND(YEAR(AugSun1+1)=CalendarYear,MONTH(AugSun1+1)=8),AugSun1+1,""))</f>
        <v/>
      </c>
      <c r="J29" s="17" t="str">
        <f>IF(DAY(AugSun1)=1,"",IF(AND(YEAR(AugSun1+2)=CalendarYear,MONTH(AugSun1+2)=8),AugSun1+2,""))</f>
        <v/>
      </c>
      <c r="K29" s="2">
        <f>IF(DAY(AugSun1)=1,"",IF(AND(YEAR(AugSun1+3)=CalendarYear,MONTH(AugSun1+3)=8),AugSun1+3,""))</f>
        <v>45139</v>
      </c>
      <c r="L29" s="2">
        <f>IF(DAY(AugSun1)=1,"",IF(AND(YEAR(AugSun1+4)=CalendarYear,MONTH(AugSun1+4)=8),AugSun1+4,""))</f>
        <v>45140</v>
      </c>
      <c r="M29" s="2">
        <f>IF(DAY(AugSun1)=1,"",IF(AND(YEAR(AugSun1+5)=CalendarYear,MONTH(AugSun1+5)=8),AugSun1+5,""))</f>
        <v>45141</v>
      </c>
      <c r="N29" s="2">
        <f>IF(DAY(AugSun1)=1,"",IF(AND(YEAR(AugSun1+6)=CalendarYear,MONTH(AugSun1+6)=8),AugSun1+6,""))</f>
        <v>45142</v>
      </c>
      <c r="O29" s="25">
        <f>IF(DAY(AugSun1)=1,IF(AND(YEAR(AugSun1)=CalendarYear,MONTH(AugSun1)=8),AugSun1,""),IF(AND(YEAR(AugSun1+7)=CalendarYear,MONTH(AugSun1+7)=8),AugSun1+7,""))</f>
        <v>45143</v>
      </c>
      <c r="P29" s="60"/>
      <c r="R29" s="73"/>
    </row>
    <row r="30" spans="1:37" ht="15" customHeight="1" x14ac:dyDescent="0.3">
      <c r="B30" s="52">
        <f>IF(DAY(JulSun1)=1,IF(AND(YEAR(JulSun1+1)=CalendarYear,MONTH(JulSun1+1)=7),JulSun1+1,""),IF(AND(YEAR(JulSun1+8)=CalendarYear,MONTH(JulSun1+8)=7),JulSun1+8,""))</f>
        <v>45109</v>
      </c>
      <c r="C30" s="2">
        <f>IF(DAY(JulSun1)=1,IF(AND(YEAR(JulSun1+2)=CalendarYear,MONTH(JulSun1+2)=7),JulSun1+2,""),IF(AND(YEAR(JulSun1+9)=CalendarYear,MONTH(JulSun1+9)=7),JulSun1+9,""))</f>
        <v>45110</v>
      </c>
      <c r="D30" s="2">
        <f>IF(DAY(JulSun1)=1,IF(AND(YEAR(JulSun1+3)=CalendarYear,MONTH(JulSun1+3)=7),JulSun1+3,""),IF(AND(YEAR(JulSun1+10)=CalendarYear,MONTH(JulSun1+10)=7),JulSun1+10,""))</f>
        <v>45111</v>
      </c>
      <c r="E30" s="2">
        <f>IF(DAY(JulSun1)=1,IF(AND(YEAR(JulSun1+4)=CalendarYear,MONTH(JulSun1+4)=7),JulSun1+4,""),IF(AND(YEAR(JulSun1+11)=CalendarYear,MONTH(JulSun1+11)=7),JulSun1+11,""))</f>
        <v>45112</v>
      </c>
      <c r="F30" s="2">
        <f>IF(DAY(JulSun1)=1,IF(AND(YEAR(JulSun1+5)=CalendarYear,MONTH(JulSun1+5)=7),JulSun1+5,""),IF(AND(YEAR(JulSun1+12)=CalendarYear,MONTH(JulSun1+12)=7),JulSun1+12,""))</f>
        <v>45113</v>
      </c>
      <c r="G30" s="2">
        <f>IF(DAY(JulSun1)=1,IF(AND(YEAR(JulSun1+6)=CalendarYear,MONTH(JulSun1+6)=7),JulSun1+6,""),IF(AND(YEAR(JulSun1+13)=CalendarYear,MONTH(JulSun1+13)=7),JulSun1+13,""))</f>
        <v>45114</v>
      </c>
      <c r="H30" s="25">
        <f>IF(DAY(JulSun1)=1,IF(AND(YEAR(JulSun1+7)=CalendarYear,MONTH(JulSun1+7)=7),JulSun1+7,""),IF(AND(YEAR(JulSun1+14)=CalendarYear,MONTH(JulSun1+14)=7),JulSun1+14,""))</f>
        <v>45115</v>
      </c>
      <c r="I30" s="17">
        <f>IF(DAY(AugSun1)=1,IF(AND(YEAR(AugSun1+1)=CalendarYear,MONTH(AugSun1+1)=8),AugSun1+1,""),IF(AND(YEAR(AugSun1+8)=CalendarYear,MONTH(AugSun1+8)=8),AugSun1+8,""))</f>
        <v>45144</v>
      </c>
      <c r="J30" s="17">
        <f>IF(DAY(AugSun1)=1,IF(AND(YEAR(AugSun1+2)=CalendarYear,MONTH(AugSun1+2)=8),AugSun1+2,""),IF(AND(YEAR(AugSun1+9)=CalendarYear,MONTH(AugSun1+9)=8),AugSun1+9,""))</f>
        <v>45145</v>
      </c>
      <c r="K30" s="2">
        <f>IF(DAY(AugSun1)=1,IF(AND(YEAR(AugSun1+3)=CalendarYear,MONTH(AugSun1+3)=8),AugSun1+3,""),IF(AND(YEAR(AugSun1+10)=CalendarYear,MONTH(AugSun1+10)=8),AugSun1+10,""))</f>
        <v>45146</v>
      </c>
      <c r="L30" s="2">
        <f>IF(DAY(AugSun1)=1,IF(AND(YEAR(AugSun1+4)=CalendarYear,MONTH(AugSun1+4)=8),AugSun1+4,""),IF(AND(YEAR(AugSun1+11)=CalendarYear,MONTH(AugSun1+11)=8),AugSun1+11,""))</f>
        <v>45147</v>
      </c>
      <c r="M30" s="2">
        <f>IF(DAY(AugSun1)=1,IF(AND(YEAR(AugSun1+5)=CalendarYear,MONTH(AugSun1+5)=8),AugSun1+5,""),IF(AND(YEAR(AugSun1+12)=CalendarYear,MONTH(AugSun1+12)=8),AugSun1+12,""))</f>
        <v>45148</v>
      </c>
      <c r="N30" s="2">
        <f>IF(DAY(AugSun1)=1,IF(AND(YEAR(AugSun1+6)=CalendarYear,MONTH(AugSun1+6)=8),AugSun1+6,""),IF(AND(YEAR(AugSun1+13)=CalendarYear,MONTH(AugSun1+13)=8),AugSun1+13,""))</f>
        <v>45149</v>
      </c>
      <c r="O30" s="25">
        <f>IF(DAY(AugSun1)=1,IF(AND(YEAR(AugSun1+7)=CalendarYear,MONTH(AugSun1+7)=8),AugSun1+7,""),IF(AND(YEAR(AugSun1+14)=CalendarYear,MONTH(AugSun1+14)=8),AugSun1+14,""))</f>
        <v>45150</v>
      </c>
      <c r="P30" s="60"/>
      <c r="R30" s="73"/>
    </row>
    <row r="31" spans="1:37" ht="15" customHeight="1" x14ac:dyDescent="0.3">
      <c r="B31" s="52">
        <f>IF(DAY(JulSun1)=1,IF(AND(YEAR(JulSun1+8)=CalendarYear,MONTH(JulSun1+8)=7),JulSun1+8,""),IF(AND(YEAR(JulSun1+15)=CalendarYear,MONTH(JulSun1+15)=7),JulSun1+15,""))</f>
        <v>45116</v>
      </c>
      <c r="C31" s="2">
        <f>IF(DAY(JulSun1)=1,IF(AND(YEAR(JulSun1+9)=CalendarYear,MONTH(JulSun1+9)=7),JulSun1+9,""),IF(AND(YEAR(JulSun1+16)=CalendarYear,MONTH(JulSun1+16)=7),JulSun1+16,""))</f>
        <v>45117</v>
      </c>
      <c r="D31" s="2">
        <f>IF(DAY(JulSun1)=1,IF(AND(YEAR(JulSun1+10)=CalendarYear,MONTH(JulSun1+10)=7),JulSun1+10,""),IF(AND(YEAR(JulSun1+17)=CalendarYear,MONTH(JulSun1+17)=7),JulSun1+17,""))</f>
        <v>45118</v>
      </c>
      <c r="E31" s="2">
        <f>IF(DAY(JulSun1)=1,IF(AND(YEAR(JulSun1+11)=CalendarYear,MONTH(JulSun1+11)=7),JulSun1+11,""),IF(AND(YEAR(JulSun1+18)=CalendarYear,MONTH(JulSun1+18)=7),JulSun1+18,""))</f>
        <v>45119</v>
      </c>
      <c r="F31" s="2">
        <f>IF(DAY(JulSun1)=1,IF(AND(YEAR(JulSun1+12)=CalendarYear,MONTH(JulSun1+12)=7),JulSun1+12,""),IF(AND(YEAR(JulSun1+19)=CalendarYear,MONTH(JulSun1+19)=7),JulSun1+19,""))</f>
        <v>45120</v>
      </c>
      <c r="G31" s="2">
        <f>IF(DAY(JulSun1)=1,IF(AND(YEAR(JulSun1+13)=CalendarYear,MONTH(JulSun1+13)=7),JulSun1+13,""),IF(AND(YEAR(JulSun1+20)=CalendarYear,MONTH(JulSun1+20)=7),JulSun1+20,""))</f>
        <v>45121</v>
      </c>
      <c r="H31" s="25">
        <f>IF(DAY(JulSun1)=1,IF(AND(YEAR(JulSun1+14)=CalendarYear,MONTH(JulSun1+14)=7),JulSun1+14,""),IF(AND(YEAR(JulSun1+21)=CalendarYear,MONTH(JulSun1+21)=7),JulSun1+21,""))</f>
        <v>45122</v>
      </c>
      <c r="I31" s="17">
        <f>IF(DAY(AugSun1)=1,IF(AND(YEAR(AugSun1+8)=CalendarYear,MONTH(AugSun1+8)=8),AugSun1+8,""),IF(AND(YEAR(AugSun1+15)=CalendarYear,MONTH(AugSun1+15)=8),AugSun1+15,""))</f>
        <v>45151</v>
      </c>
      <c r="J31" s="2">
        <f>IF(DAY(AugSun1)=1,IF(AND(YEAR(AugSun1+9)=CalendarYear,MONTH(AugSun1+9)=8),AugSun1+9,""),IF(AND(YEAR(AugSun1+16)=CalendarYear,MONTH(AugSun1+16)=8),AugSun1+16,""))</f>
        <v>45152</v>
      </c>
      <c r="K31" s="2">
        <f>IF(DAY(AugSun1)=1,IF(AND(YEAR(AugSun1+10)=CalendarYear,MONTH(AugSun1+10)=8),AugSun1+10,""),IF(AND(YEAR(AugSun1+17)=CalendarYear,MONTH(AugSun1+17)=8),AugSun1+17,""))</f>
        <v>45153</v>
      </c>
      <c r="L31" s="2">
        <f>IF(DAY(AugSun1)=1,IF(AND(YEAR(AugSun1+11)=CalendarYear,MONTH(AugSun1+11)=8),AugSun1+11,""),IF(AND(YEAR(AugSun1+18)=CalendarYear,MONTH(AugSun1+18)=8),AugSun1+18,""))</f>
        <v>45154</v>
      </c>
      <c r="M31" s="2">
        <f>IF(DAY(AugSun1)=1,IF(AND(YEAR(AugSun1+12)=CalendarYear,MONTH(AugSun1+12)=8),AugSun1+12,""),IF(AND(YEAR(AugSun1+19)=CalendarYear,MONTH(AugSun1+19)=8),AugSun1+19,""))</f>
        <v>45155</v>
      </c>
      <c r="N31" s="2">
        <f>IF(DAY(AugSun1)=1,IF(AND(YEAR(AugSun1+13)=CalendarYear,MONTH(AugSun1+13)=8),AugSun1+13,""),IF(AND(YEAR(AugSun1+20)=CalendarYear,MONTH(AugSun1+20)=8),AugSun1+20,""))</f>
        <v>45156</v>
      </c>
      <c r="O31" s="25">
        <f>IF(DAY(AugSun1)=1,IF(AND(YEAR(AugSun1+14)=CalendarYear,MONTH(AugSun1+14)=8),AugSun1+14,""),IF(AND(YEAR(AugSun1+21)=CalendarYear,MONTH(AugSun1+21)=8),AugSun1+21,""))</f>
        <v>45157</v>
      </c>
      <c r="P31" s="60"/>
      <c r="R31" s="55" t="s">
        <v>50</v>
      </c>
      <c r="S31" s="7"/>
    </row>
    <row r="32" spans="1:37" ht="15" customHeight="1" x14ac:dyDescent="0.3">
      <c r="B32" s="52">
        <f>IF(DAY(JulSun1)=1,IF(AND(YEAR(JulSun1+15)=CalendarYear,MONTH(JulSun1+15)=7),JulSun1+15,""),IF(AND(YEAR(JulSun1+22)=CalendarYear,MONTH(JulSun1+22)=7),JulSun1+22,""))</f>
        <v>45123</v>
      </c>
      <c r="C32" s="2">
        <f>IF(DAY(JulSun1)=1,IF(AND(YEAR(JulSun1+16)=CalendarYear,MONTH(JulSun1+16)=7),JulSun1+16,""),IF(AND(YEAR(JulSun1+23)=CalendarYear,MONTH(JulSun1+23)=7),JulSun1+23,""))</f>
        <v>45124</v>
      </c>
      <c r="D32" s="2">
        <f>IF(DAY(JulSun1)=1,IF(AND(YEAR(JulSun1+17)=CalendarYear,MONTH(JulSun1+17)=7),JulSun1+17,""),IF(AND(YEAR(JulSun1+24)=CalendarYear,MONTH(JulSun1+24)=7),JulSun1+24,""))</f>
        <v>45125</v>
      </c>
      <c r="E32" s="2">
        <f>IF(DAY(JulSun1)=1,IF(AND(YEAR(JulSun1+18)=CalendarYear,MONTH(JulSun1+18)=7),JulSun1+18,""),IF(AND(YEAR(JulSun1+25)=CalendarYear,MONTH(JulSun1+25)=7),JulSun1+25,""))</f>
        <v>45126</v>
      </c>
      <c r="F32" s="2">
        <f>IF(DAY(JulSun1)=1,IF(AND(YEAR(JulSun1+19)=CalendarYear,MONTH(JulSun1+19)=7),JulSun1+19,""),IF(AND(YEAR(JulSun1+26)=CalendarYear,MONTH(JulSun1+26)=7),JulSun1+26,""))</f>
        <v>45127</v>
      </c>
      <c r="G32" s="2">
        <f>IF(DAY(JulSun1)=1,IF(AND(YEAR(JulSun1+20)=CalendarYear,MONTH(JulSun1+20)=7),JulSun1+20,""),IF(AND(YEAR(JulSun1+27)=CalendarYear,MONTH(JulSun1+27)=7),JulSun1+27,""))</f>
        <v>45128</v>
      </c>
      <c r="H32" s="25">
        <f>IF(DAY(JulSun1)=1,IF(AND(YEAR(JulSun1+21)=CalendarYear,MONTH(JulSun1+21)=7),JulSun1+21,""),IF(AND(YEAR(JulSun1+28)=CalendarYear,MONTH(JulSun1+28)=7),JulSun1+28,""))</f>
        <v>45129</v>
      </c>
      <c r="I32" s="17">
        <f>IF(DAY(AugSun1)=1,IF(AND(YEAR(AugSun1+15)=CalendarYear,MONTH(AugSun1+15)=8),AugSun1+15,""),IF(AND(YEAR(AugSun1+22)=CalendarYear,MONTH(AugSun1+22)=8),AugSun1+22,""))</f>
        <v>45158</v>
      </c>
      <c r="J32" s="2">
        <f>IF(DAY(AugSun1)=1,IF(AND(YEAR(AugSun1+16)=CalendarYear,MONTH(AugSun1+16)=8),AugSun1+16,""),IF(AND(YEAR(AugSun1+23)=CalendarYear,MONTH(AugSun1+23)=8),AugSun1+23,""))</f>
        <v>45159</v>
      </c>
      <c r="K32" s="2">
        <f>IF(DAY(AugSun1)=1,IF(AND(YEAR(AugSun1+17)=CalendarYear,MONTH(AugSun1+17)=8),AugSun1+17,""),IF(AND(YEAR(AugSun1+24)=CalendarYear,MONTH(AugSun1+24)=8),AugSun1+24,""))</f>
        <v>45160</v>
      </c>
      <c r="L32" s="2">
        <f>IF(DAY(AugSun1)=1,IF(AND(YEAR(AugSun1+18)=CalendarYear,MONTH(AugSun1+18)=8),AugSun1+18,""),IF(AND(YEAR(AugSun1+25)=CalendarYear,MONTH(AugSun1+25)=8),AugSun1+25,""))</f>
        <v>45161</v>
      </c>
      <c r="M32" s="2">
        <f>IF(DAY(AugSun1)=1,IF(AND(YEAR(AugSun1+19)=CalendarYear,MONTH(AugSun1+19)=8),AugSun1+19,""),IF(AND(YEAR(AugSun1+26)=CalendarYear,MONTH(AugSun1+26)=8),AugSun1+26,""))</f>
        <v>45162</v>
      </c>
      <c r="N32" s="2">
        <f>IF(DAY(AugSun1)=1,IF(AND(YEAR(AugSun1+20)=CalendarYear,MONTH(AugSun1+20)=8),AugSun1+20,""),IF(AND(YEAR(AugSun1+27)=CalendarYear,MONTH(AugSun1+27)=8),AugSun1+27,""))</f>
        <v>45163</v>
      </c>
      <c r="O32" s="25">
        <f>IF(DAY(AugSun1)=1,IF(AND(YEAR(AugSun1+21)=CalendarYear,MONTH(AugSun1+21)=8),AugSun1+21,""),IF(AND(YEAR(AugSun1+28)=CalendarYear,MONTH(AugSun1+28)=8),AugSun1+28,""))</f>
        <v>45164</v>
      </c>
      <c r="P32" s="60"/>
      <c r="R32" s="55" t="s">
        <v>59</v>
      </c>
      <c r="S32" s="8"/>
    </row>
    <row r="33" spans="1:19" ht="15" customHeight="1" x14ac:dyDescent="0.3">
      <c r="B33" s="52">
        <f>IF(DAY(JulSun1)=1,IF(AND(YEAR(JulSun1+22)=CalendarYear,MONTH(JulSun1+22)=7),JulSun1+22,""),IF(AND(YEAR(JulSun1+29)=CalendarYear,MONTH(JulSun1+29)=7),JulSun1+29,""))</f>
        <v>45130</v>
      </c>
      <c r="C33" s="2">
        <f>IF(DAY(JulSun1)=1,IF(AND(YEAR(JulSun1+23)=CalendarYear,MONTH(JulSun1+23)=7),JulSun1+23,""),IF(AND(YEAR(JulSun1+30)=CalendarYear,MONTH(JulSun1+30)=7),JulSun1+30,""))</f>
        <v>45131</v>
      </c>
      <c r="D33" s="2">
        <f>IF(DAY(JulSun1)=1,IF(AND(YEAR(JulSun1+24)=CalendarYear,MONTH(JulSun1+24)=7),JulSun1+24,""),IF(AND(YEAR(JulSun1+31)=CalendarYear,MONTH(JulSun1+31)=7),JulSun1+31,""))</f>
        <v>45132</v>
      </c>
      <c r="E33" s="2">
        <f>IF(DAY(JulSun1)=1,IF(AND(YEAR(JulSun1+25)=CalendarYear,MONTH(JulSun1+25)=7),JulSun1+25,""),IF(AND(YEAR(JulSun1+32)=CalendarYear,MONTH(JulSun1+32)=7),JulSun1+32,""))</f>
        <v>45133</v>
      </c>
      <c r="F33" s="2">
        <f>IF(DAY(JulSun1)=1,IF(AND(YEAR(JulSun1+26)=CalendarYear,MONTH(JulSun1+26)=7),JulSun1+26,""),IF(AND(YEAR(JulSun1+33)=CalendarYear,MONTH(JulSun1+33)=7),JulSun1+33,""))</f>
        <v>45134</v>
      </c>
      <c r="G33" s="2">
        <f>IF(DAY(JulSun1)=1,IF(AND(YEAR(JulSun1+27)=CalendarYear,MONTH(JulSun1+27)=7),JulSun1+27,""),IF(AND(YEAR(JulSun1+34)=CalendarYear,MONTH(JulSun1+34)=7),JulSun1+34,""))</f>
        <v>45135</v>
      </c>
      <c r="H33" s="25">
        <f>IF(DAY(JulSun1)=1,IF(AND(YEAR(JulSun1+28)=CalendarYear,MONTH(JulSun1+28)=7),JulSun1+28,""),IF(AND(YEAR(JulSun1+35)=CalendarYear,MONTH(JulSun1+35)=7),JulSun1+35,""))</f>
        <v>45136</v>
      </c>
      <c r="I33" s="17">
        <f>IF(DAY(AugSun1)=1,IF(AND(YEAR(AugSun1+22)=CalendarYear,MONTH(AugSun1+22)=8),AugSun1+22,""),IF(AND(YEAR(AugSun1+29)=CalendarYear,MONTH(AugSun1+29)=8),AugSun1+29,""))</f>
        <v>45165</v>
      </c>
      <c r="J33" s="2">
        <f>IF(DAY(AugSun1)=1,IF(AND(YEAR(AugSun1+23)=CalendarYear,MONTH(AugSun1+23)=8),AugSun1+23,""),IF(AND(YEAR(AugSun1+30)=CalendarYear,MONTH(AugSun1+30)=8),AugSun1+30,""))</f>
        <v>45166</v>
      </c>
      <c r="K33" s="2">
        <f>IF(DAY(AugSun1)=1,IF(AND(YEAR(AugSun1+24)=CalendarYear,MONTH(AugSun1+24)=8),AugSun1+24,""),IF(AND(YEAR(AugSun1+31)=CalendarYear,MONTH(AugSun1+31)=8),AugSun1+31,""))</f>
        <v>45167</v>
      </c>
      <c r="L33" s="2">
        <f>IF(DAY(AugSun1)=1,IF(AND(YEAR(AugSun1+25)=CalendarYear,MONTH(AugSun1+25)=8),AugSun1+25,""),IF(AND(YEAR(AugSun1+32)=CalendarYear,MONTH(AugSun1+32)=8),AugSun1+32,""))</f>
        <v>45168</v>
      </c>
      <c r="M33" s="2">
        <f>IF(DAY(AugSun1)=1,IF(AND(YEAR(AugSun1+26)=CalendarYear,MONTH(AugSun1+26)=8),AugSun1+26,""),IF(AND(YEAR(AugSun1+33)=CalendarYear,MONTH(AugSun1+33)=8),AugSun1+33,""))</f>
        <v>45169</v>
      </c>
      <c r="N33" s="2" t="str">
        <f>IF(DAY(AugSun1)=1,IF(AND(YEAR(AugSun1+27)=CalendarYear,MONTH(AugSun1+27)=8),AugSun1+27,""),IF(AND(YEAR(AugSun1+34)=CalendarYear,MONTH(AugSun1+34)=8),AugSun1+34,""))</f>
        <v/>
      </c>
      <c r="O33" s="25" t="str">
        <f>IF(DAY(AugSun1)=1,IF(AND(YEAR(AugSun1+28)=CalendarYear,MONTH(AugSun1+28)=8),AugSun1+28,""),IF(AND(YEAR(AugSun1+35)=CalendarYear,MONTH(AugSun1+35)=8),AugSun1+35,""))</f>
        <v/>
      </c>
      <c r="P33" s="60"/>
      <c r="R33" s="55" t="s">
        <v>57</v>
      </c>
      <c r="S33" s="9"/>
    </row>
    <row r="34" spans="1:19" ht="15" customHeight="1" x14ac:dyDescent="0.3">
      <c r="A34" s="15" t="s">
        <v>7</v>
      </c>
      <c r="B34" s="53">
        <f>IF(DAY(JulSun1)=1,IF(AND(YEAR(JulSun1+29)=CalendarYear,MONTH(JulSun1+29)=7),JulSun1+29,""),IF(AND(YEAR(JulSun1+36)=CalendarYear,MONTH(JulSun1+36)=7),JulSun1+36,""))</f>
        <v>45137</v>
      </c>
      <c r="C34" s="27">
        <f>IF(DAY(JulSun1)=1,IF(AND(YEAR(JulSun1+30)=CalendarYear,MONTH(JulSun1+30)=7),JulSun1+30,""),IF(AND(YEAR(JulSun1+37)=CalendarYear,MONTH(JulSun1+37)=7),JulSun1+37,""))</f>
        <v>45138</v>
      </c>
      <c r="D34" s="27" t="str">
        <f>IF(DAY(JulSun1)=1,IF(AND(YEAR(JulSun1+31)=CalendarYear,MONTH(JulSun1+31)=7),JulSun1+31,""),IF(AND(YEAR(JulSun1+38)=CalendarYear,MONTH(JulSun1+38)=7),JulSun1+38,""))</f>
        <v/>
      </c>
      <c r="E34" s="27" t="str">
        <f>IF(DAY(JulSun1)=1,IF(AND(YEAR(JulSun1+32)=CalendarYear,MONTH(JulSun1+32)=7),JulSun1+32,""),IF(AND(YEAR(JulSun1+39)=CalendarYear,MONTH(JulSun1+39)=7),JulSun1+39,""))</f>
        <v/>
      </c>
      <c r="F34" s="27" t="str">
        <f>IF(DAY(JulSun1)=1,IF(AND(YEAR(JulSun1+33)=CalendarYear,MONTH(JulSun1+33)=7),JulSun1+33,""),IF(AND(YEAR(JulSun1+40)=CalendarYear,MONTH(JulSun1+40)=7),JulSun1+40,""))</f>
        <v/>
      </c>
      <c r="G34" s="27" t="str">
        <f>IF(DAY(JulSun1)=1,IF(AND(YEAR(JulSun1+34)=CalendarYear,MONTH(JulSun1+34)=7),JulSun1+34,""),IF(AND(YEAR(JulSun1+41)=CalendarYear,MONTH(JulSun1+41)=7),JulSun1+41,""))</f>
        <v/>
      </c>
      <c r="H34" s="28" t="str">
        <f>IF(DAY(JulSun1)=1,IF(AND(YEAR(JulSun1+35)=CalendarYear,MONTH(JulSun1+35)=7),JulSun1+35,""),IF(AND(YEAR(JulSun1+42)=CalendarYear,MONTH(JulSun1+42)=7),JulSun1+42,""))</f>
        <v/>
      </c>
      <c r="I34" s="35" t="str">
        <f>IF(DAY(AugSun1)=1,IF(AND(YEAR(AugSun1+29)=CalendarYear,MONTH(AugSun1+29)=8),AugSun1+29,""),IF(AND(YEAR(AugSun1+36)=CalendarYear,MONTH(AugSun1+36)=8),AugSun1+36,""))</f>
        <v/>
      </c>
      <c r="J34" s="27" t="str">
        <f>IF(DAY(AugSun1)=1,IF(AND(YEAR(AugSun1+30)=CalendarYear,MONTH(AugSun1+30)=8),AugSun1+30,""),IF(AND(YEAR(AugSun1+37)=CalendarYear,MONTH(AugSun1+37)=8),AugSun1+37,""))</f>
        <v/>
      </c>
      <c r="K34" s="27" t="str">
        <f>IF(DAY(AugSun1)=1,IF(AND(YEAR(AugSun1+31)=CalendarYear,MONTH(AugSun1+31)=8),AugSun1+31,""),IF(AND(YEAR(AugSun1+38)=CalendarYear,MONTH(AugSun1+38)=8),AugSun1+38,""))</f>
        <v/>
      </c>
      <c r="L34" s="27" t="str">
        <f>IF(DAY(AugSun1)=1,IF(AND(YEAR(AugSun1+32)=CalendarYear,MONTH(AugSun1+32)=8),AugSun1+32,""),IF(AND(YEAR(AugSun1+39)=CalendarYear,MONTH(AugSun1+39)=8),AugSun1+39,""))</f>
        <v/>
      </c>
      <c r="M34" s="27" t="str">
        <f>IF(DAY(AugSun1)=1,IF(AND(YEAR(AugSun1+33)=CalendarYear,MONTH(AugSun1+33)=8),AugSun1+33,""),IF(AND(YEAR(AugSun1+40)=CalendarYear,MONTH(AugSun1+40)=8),AugSun1+40,""))</f>
        <v/>
      </c>
      <c r="N34" s="27" t="str">
        <f>IF(DAY(AugSun1)=1,IF(AND(YEAR(AugSun1+34)=CalendarYear,MONTH(AugSun1+34)=8),AugSun1+34,""),IF(AND(YEAR(AugSun1+41)=CalendarYear,MONTH(AugSun1+41)=8),AugSun1+41,""))</f>
        <v/>
      </c>
      <c r="O34" s="28" t="str">
        <f>IF(DAY(AugSun1)=1,IF(AND(YEAR(AugSun1+35)=CalendarYear,MONTH(AugSun1+35)=8),AugSun1+35,""),IF(AND(YEAR(AugSun1+42)=CalendarYear,MONTH(AugSun1+42)=8),AugSun1+42,""))</f>
        <v/>
      </c>
      <c r="P34" s="60"/>
      <c r="R34" s="55" t="s">
        <v>53</v>
      </c>
    </row>
    <row r="35" spans="1:19" ht="15" customHeight="1" x14ac:dyDescent="0.3">
      <c r="A35" s="15" t="s">
        <v>15</v>
      </c>
      <c r="B35" s="100" t="s">
        <v>27</v>
      </c>
      <c r="C35" s="90"/>
      <c r="D35" s="90"/>
      <c r="E35" s="90"/>
      <c r="F35" s="90"/>
      <c r="G35" s="90"/>
      <c r="H35" s="91"/>
      <c r="I35" s="100" t="s">
        <v>28</v>
      </c>
      <c r="J35" s="90"/>
      <c r="K35" s="90"/>
      <c r="L35" s="90"/>
      <c r="M35" s="90"/>
      <c r="N35" s="90"/>
      <c r="O35" s="91"/>
      <c r="P35" s="60"/>
      <c r="R35" s="56" t="s">
        <v>58</v>
      </c>
    </row>
    <row r="36" spans="1:19" ht="15" customHeight="1" x14ac:dyDescent="0.2">
      <c r="B36" s="51" t="s">
        <v>0</v>
      </c>
      <c r="C36" s="13" t="s">
        <v>44</v>
      </c>
      <c r="D36" s="13" t="s">
        <v>45</v>
      </c>
      <c r="E36" s="13" t="s">
        <v>46</v>
      </c>
      <c r="F36" s="13" t="s">
        <v>47</v>
      </c>
      <c r="G36" s="13" t="s">
        <v>48</v>
      </c>
      <c r="H36" s="24" t="s">
        <v>49</v>
      </c>
      <c r="I36" s="18" t="s">
        <v>0</v>
      </c>
      <c r="J36" s="13" t="s">
        <v>44</v>
      </c>
      <c r="K36" s="13" t="s">
        <v>45</v>
      </c>
      <c r="L36" s="13" t="s">
        <v>46</v>
      </c>
      <c r="M36" s="13" t="s">
        <v>47</v>
      </c>
      <c r="N36" s="13" t="s">
        <v>48</v>
      </c>
      <c r="O36" s="24" t="s">
        <v>49</v>
      </c>
      <c r="P36" s="60"/>
    </row>
    <row r="37" spans="1:19" ht="15" customHeight="1" x14ac:dyDescent="0.2">
      <c r="B37" s="52" t="str">
        <f>IF(DAY(Vogar)=1,"",IF(AND(YEAR(Vogar+1)=CalendarYear,MONTH(Vogar+1)=9),Vogar+1,""))</f>
        <v/>
      </c>
      <c r="C37" s="2" t="str">
        <f>IF(DAY(Vogar)=1,"",IF(AND(YEAR(Vogar+2)=CalendarYear,MONTH(Vogar+2)=9),Vogar+2,""))</f>
        <v/>
      </c>
      <c r="D37" s="2" t="str">
        <f>IF(DAY(Vogar)=1,"",IF(AND(YEAR(Vogar+3)=CalendarYear,MONTH(Vogar+3)=9),Vogar+3,""))</f>
        <v/>
      </c>
      <c r="E37" s="2" t="str">
        <f>IF(DAY(Vogar)=1,"",IF(AND(YEAR(Vogar+4)=CalendarYear,MONTH(Vogar+4)=9),Vogar+4,""))</f>
        <v/>
      </c>
      <c r="F37" s="2" t="str">
        <f>IF(DAY(Vogar)=1,"",IF(AND(YEAR(Vogar+5)=CalendarYear,MONTH(Vogar+5)=9),Vogar+5,""))</f>
        <v/>
      </c>
      <c r="G37" s="2">
        <f>IF(DAY(Vogar)=1,"",IF(AND(YEAR(Vogar+6)=CalendarYear,MONTH(Vogar+6)=9),Vogar+6,""))</f>
        <v>45170</v>
      </c>
      <c r="H37" s="25">
        <f>IF(DAY(Vogar)=1,IF(AND(YEAR(Vogar)=CalendarYear,MONTH(Vogar)=9),Vogar,""),IF(AND(YEAR(Vogar+7)=CalendarYear,MONTH(Vogar+7)=9),Vogar+7,""))</f>
        <v>45171</v>
      </c>
      <c r="I37" s="17">
        <f>IF(DAY(OctSun1)=1,"",IF(AND(YEAR(OctSun1+1)=CalendarYear,MONTH(OctSun1+1)=10),OctSun1+1,""))</f>
        <v>45200</v>
      </c>
      <c r="J37" s="19">
        <f>IF(DAY(OctSun1)=1,"",IF(AND(YEAR(OctSun1+2)=CalendarYear,MONTH(OctSun1+2)=10),OctSun1+2,""))</f>
        <v>45201</v>
      </c>
      <c r="K37" s="19">
        <f>IF(DAY(OctSun1)=1,"",IF(AND(YEAR(OctSun1+3)=CalendarYear,MONTH(OctSun1+3)=10),OctSun1+3,""))</f>
        <v>45202</v>
      </c>
      <c r="L37" s="19">
        <f>IF(DAY(OctSun1)=1,"",IF(AND(YEAR(OctSun1+4)=CalendarYear,MONTH(OctSun1+4)=10),OctSun1+4,""))</f>
        <v>45203</v>
      </c>
      <c r="M37" s="19">
        <f>IF(DAY(OctSun1)=1,"",IF(AND(YEAR(OctSun1+5)=CalendarYear,MONTH(OctSun1+5)=10),OctSun1+5,""))</f>
        <v>45204</v>
      </c>
      <c r="N37" s="19">
        <f>IF(DAY(OctSun1)=1,"",IF(AND(YEAR(OctSun1+6)=CalendarYear,MONTH(OctSun1+6)=10),OctSun1+6,""))</f>
        <v>45205</v>
      </c>
      <c r="O37" s="25">
        <f>IF(DAY(OctSun1)=1,IF(AND(YEAR(OctSun1)=CalendarYear,MONTH(OctSun1)=10),OctSun1,""),IF(AND(YEAR(OctSun1+7)=CalendarYear,MONTH(OctSun1+7)=10),OctSun1+7,""))</f>
        <v>45206</v>
      </c>
      <c r="P37" s="60"/>
    </row>
    <row r="38" spans="1:19" ht="15" customHeight="1" x14ac:dyDescent="0.2">
      <c r="B38" s="52">
        <f>IF(DAY(Vogar)=1,IF(AND(YEAR(Vogar+1)=CalendarYear,MONTH(Vogar+1)=9),Vogar+1,""),IF(AND(YEAR(Vogar+8)=CalendarYear,MONTH(Vogar+8)=9),Vogar+8,""))</f>
        <v>45172</v>
      </c>
      <c r="C38" s="19">
        <f>IF(DAY(Vogar)=1,IF(AND(YEAR(Vogar+2)=CalendarYear,MONTH(Vogar+2)=9),Vogar+2,""),IF(AND(YEAR(Vogar+9)=CalendarYear,MONTH(Vogar+9)=9),Vogar+9,""))</f>
        <v>45173</v>
      </c>
      <c r="D38" s="19">
        <f>IF(DAY(Vogar)=1,IF(AND(YEAR(Vogar+3)=CalendarYear,MONTH(Vogar+3)=9),Vogar+3,""),IF(AND(YEAR(Vogar+10)=CalendarYear,MONTH(Vogar+10)=9),Vogar+10,""))</f>
        <v>45174</v>
      </c>
      <c r="E38" s="19">
        <f>IF(DAY(Vogar)=1,IF(AND(YEAR(Vogar+4)=CalendarYear,MONTH(Vogar+4)=9),Vogar+4,""),IF(AND(YEAR(Vogar+11)=CalendarYear,MONTH(Vogar+11)=9),Vogar+11,""))</f>
        <v>45175</v>
      </c>
      <c r="F38" s="19">
        <f>IF(DAY(Vogar)=1,IF(AND(YEAR(Vogar+5)=CalendarYear,MONTH(Vogar+5)=9),Vogar+5,""),IF(AND(YEAR(Vogar+12)=CalendarYear,MONTH(Vogar+12)=9),Vogar+12,""))</f>
        <v>45176</v>
      </c>
      <c r="G38" s="19">
        <f>IF(DAY(Vogar)=1,IF(AND(YEAR(Vogar+6)=CalendarYear,MONTH(Vogar+6)=9),Vogar+6,""),IF(AND(YEAR(Vogar+13)=CalendarYear,MONTH(Vogar+13)=9),Vogar+13,""))</f>
        <v>45177</v>
      </c>
      <c r="H38" s="25">
        <f>IF(DAY(Vogar)=1,IF(AND(YEAR(Vogar+7)=CalendarYear,MONTH(Vogar+7)=9),Vogar+7,""),IF(AND(YEAR(Vogar+14)=CalendarYear,MONTH(Vogar+14)=9),Vogar+14,""))</f>
        <v>45178</v>
      </c>
      <c r="I38" s="17">
        <f>IF(DAY(OctSun1)=1,IF(AND(YEAR(OctSun1+1)=CalendarYear,MONTH(OctSun1+1)=10),OctSun1+1,""),IF(AND(YEAR(OctSun1+8)=CalendarYear,MONTH(OctSun1+8)=10),OctSun1+8,""))</f>
        <v>45207</v>
      </c>
      <c r="J38" s="2">
        <f>IF(DAY(OctSun1)=1,IF(AND(YEAR(OctSun1+2)=CalendarYear,MONTH(OctSun1+2)=10),OctSun1+2,""),IF(AND(YEAR(OctSun1+9)=CalendarYear,MONTH(OctSun1+9)=10),OctSun1+9,""))</f>
        <v>45208</v>
      </c>
      <c r="K38" s="2">
        <f>IF(DAY(OctSun1)=1,IF(AND(YEAR(OctSun1+3)=CalendarYear,MONTH(OctSun1+3)=10),OctSun1+3,""),IF(AND(YEAR(OctSun1+10)=CalendarYear,MONTH(OctSun1+10)=10),OctSun1+10,""))</f>
        <v>45209</v>
      </c>
      <c r="L38" s="2">
        <f>IF(DAY(OctSun1)=1,IF(AND(YEAR(OctSun1+4)=CalendarYear,MONTH(OctSun1+4)=10),OctSun1+4,""),IF(AND(YEAR(OctSun1+11)=CalendarYear,MONTH(OctSun1+11)=10),OctSun1+11,""))</f>
        <v>45210</v>
      </c>
      <c r="M38" s="2">
        <f>IF(DAY(OctSun1)=1,IF(AND(YEAR(OctSun1+5)=CalendarYear,MONTH(OctSun1+5)=10),OctSun1+5,""),IF(AND(YEAR(OctSun1+12)=CalendarYear,MONTH(OctSun1+12)=10),OctSun1+12,""))</f>
        <v>45211</v>
      </c>
      <c r="N38" s="2">
        <f>IF(DAY(OctSun1)=1,IF(AND(YEAR(OctSun1+6)=CalendarYear,MONTH(OctSun1+6)=10),OctSun1+6,""),IF(AND(YEAR(OctSun1+13)=CalendarYear,MONTH(OctSun1+13)=10),OctSun1+13,""))</f>
        <v>45212</v>
      </c>
      <c r="O38" s="25">
        <f>IF(DAY(OctSun1)=1,IF(AND(YEAR(OctSun1+7)=CalendarYear,MONTH(OctSun1+7)=10),OctSun1+7,""),IF(AND(YEAR(OctSun1+14)=CalendarYear,MONTH(OctSun1+14)=10),OctSun1+14,""))</f>
        <v>45213</v>
      </c>
      <c r="P38" s="60"/>
      <c r="S38" s="9"/>
    </row>
    <row r="39" spans="1:19" ht="15" customHeight="1" x14ac:dyDescent="0.2">
      <c r="A39" s="15" t="s">
        <v>8</v>
      </c>
      <c r="B39" s="52">
        <f>IF(DAY(Vogar)=1,IF(AND(YEAR(Vogar+8)=CalendarYear,MONTH(Vogar+8)=9),Vogar+8,""),IF(AND(YEAR(Vogar+15)=CalendarYear,MONTH(Vogar+15)=9),Vogar+15,""))</f>
        <v>45179</v>
      </c>
      <c r="C39" s="2">
        <f>IF(DAY(Vogar)=1,IF(AND(YEAR(Vogar+9)=CalendarYear,MONTH(Vogar+9)=9),Vogar+9,""),IF(AND(YEAR(Vogar+16)=CalendarYear,MONTH(Vogar+16)=9),Vogar+16,""))</f>
        <v>45180</v>
      </c>
      <c r="D39" s="2">
        <f>IF(DAY(Vogar)=1,IF(AND(YEAR(Vogar+10)=CalendarYear,MONTH(Vogar+10)=9),Vogar+10,""),IF(AND(YEAR(Vogar+17)=CalendarYear,MONTH(Vogar+17)=9),Vogar+17,""))</f>
        <v>45181</v>
      </c>
      <c r="E39" s="2">
        <f>IF(DAY(Vogar)=1,IF(AND(YEAR(Vogar+11)=CalendarYear,MONTH(Vogar+11)=9),Vogar+11,""),IF(AND(YEAR(Vogar+18)=CalendarYear,MONTH(Vogar+18)=9),Vogar+18,""))</f>
        <v>45182</v>
      </c>
      <c r="F39" s="2">
        <f>IF(DAY(Vogar)=1,IF(AND(YEAR(Vogar+12)=CalendarYear,MONTH(Vogar+12)=9),Vogar+12,""),IF(AND(YEAR(Vogar+19)=CalendarYear,MONTH(Vogar+19)=9),Vogar+19,""))</f>
        <v>45183</v>
      </c>
      <c r="G39" s="2">
        <f>IF(DAY(Vogar)=1,IF(AND(YEAR(Vogar+13)=CalendarYear,MONTH(Vogar+13)=9),Vogar+13,""),IF(AND(YEAR(Vogar+20)=CalendarYear,MONTH(Vogar+20)=9),Vogar+20,""))</f>
        <v>45184</v>
      </c>
      <c r="H39" s="25">
        <f>IF(DAY(Vogar)=1,IF(AND(YEAR(Vogar+14)=CalendarYear,MONTH(Vogar+14)=9),Vogar+14,""),IF(AND(YEAR(Vogar+21)=CalendarYear,MONTH(Vogar+21)=9),Vogar+21,""))</f>
        <v>45185</v>
      </c>
      <c r="I39" s="17">
        <f>IF(DAY(OctSun1)=1,IF(AND(YEAR(OctSun1+8)=CalendarYear,MONTH(OctSun1+8)=10),OctSun1+8,""),IF(AND(YEAR(OctSun1+15)=CalendarYear,MONTH(OctSun1+15)=10),OctSun1+15,""))</f>
        <v>45214</v>
      </c>
      <c r="J39" s="20">
        <f>IF(DAY(OctSun1)=1,IF(AND(YEAR(OctSun1+9)=CalendarYear,MONTH(OctSun1+9)=10),OctSun1+9,""),IF(AND(YEAR(OctSun1+16)=CalendarYear,MONTH(OctSun1+16)=10),OctSun1+16,""))</f>
        <v>45215</v>
      </c>
      <c r="K39" s="20">
        <f>IF(DAY(OctSun1)=1,IF(AND(YEAR(OctSun1+10)=CalendarYear,MONTH(OctSun1+10)=10),OctSun1+10,""),IF(AND(YEAR(OctSun1+17)=CalendarYear,MONTH(OctSun1+17)=10),OctSun1+17,""))</f>
        <v>45216</v>
      </c>
      <c r="L39" s="20">
        <f>IF(DAY(OctSun1)=1,IF(AND(YEAR(OctSun1+11)=CalendarYear,MONTH(OctSun1+11)=10),OctSun1+11,""),IF(AND(YEAR(OctSun1+18)=CalendarYear,MONTH(OctSun1+18)=10),OctSun1+18,""))</f>
        <v>45217</v>
      </c>
      <c r="M39" s="20">
        <f>IF(DAY(OctSun1)=1,IF(AND(YEAR(OctSun1+12)=CalendarYear,MONTH(OctSun1+12)=10),OctSun1+12,""),IF(AND(YEAR(OctSun1+19)=CalendarYear,MONTH(OctSun1+19)=10),OctSun1+19,""))</f>
        <v>45218</v>
      </c>
      <c r="N39" s="20">
        <f>IF(DAY(OctSun1)=1,IF(AND(YEAR(OctSun1+13)=CalendarYear,MONTH(OctSun1+13)=10),OctSun1+13,""),IF(AND(YEAR(OctSun1+20)=CalendarYear,MONTH(OctSun1+20)=10),OctSun1+20,""))</f>
        <v>45219</v>
      </c>
      <c r="O39" s="25">
        <f>IF(DAY(OctSun1)=1,IF(AND(YEAR(OctSun1+14)=CalendarYear,MONTH(OctSun1+14)=10),OctSun1+14,""),IF(AND(YEAR(OctSun1+21)=CalendarYear,MONTH(OctSun1+21)=10),OctSun1+21,""))</f>
        <v>45220</v>
      </c>
      <c r="P39" s="60"/>
      <c r="S39" s="12"/>
    </row>
    <row r="40" spans="1:19" ht="15" customHeight="1" x14ac:dyDescent="0.2">
      <c r="A40" s="15" t="s">
        <v>9</v>
      </c>
      <c r="B40" s="52">
        <f>IF(DAY(Vogar)=1,IF(AND(YEAR(Vogar+15)=CalendarYear,MONTH(Vogar+15)=9),Vogar+15,""),IF(AND(YEAR(Vogar+22)=CalendarYear,MONTH(Vogar+22)=9),Vogar+22,""))</f>
        <v>45186</v>
      </c>
      <c r="C40" s="20">
        <f>IF(DAY(Vogar)=1,IF(AND(YEAR(Vogar+16)=CalendarYear,MONTH(Vogar+16)=9),Vogar+16,""),IF(AND(YEAR(Vogar+23)=CalendarYear,MONTH(Vogar+23)=9),Vogar+23,""))</f>
        <v>45187</v>
      </c>
      <c r="D40" s="20">
        <f>IF(DAY(Vogar)=1,IF(AND(YEAR(Vogar+17)=CalendarYear,MONTH(Vogar+17)=9),Vogar+17,""),IF(AND(YEAR(Vogar+24)=CalendarYear,MONTH(Vogar+24)=9),Vogar+24,""))</f>
        <v>45188</v>
      </c>
      <c r="E40" s="20">
        <f>IF(DAY(Vogar)=1,IF(AND(YEAR(Vogar+18)=CalendarYear,MONTH(Vogar+18)=9),Vogar+18,""),IF(AND(YEAR(Vogar+25)=CalendarYear,MONTH(Vogar+25)=9),Vogar+25,""))</f>
        <v>45189</v>
      </c>
      <c r="F40" s="20">
        <f>IF(DAY(Vogar)=1,IF(AND(YEAR(Vogar+19)=CalendarYear,MONTH(Vogar+19)=9),Vogar+19,""),IF(AND(YEAR(Vogar+26)=CalendarYear,MONTH(Vogar+26)=9),Vogar+26,""))</f>
        <v>45190</v>
      </c>
      <c r="G40" s="20">
        <f>IF(DAY(Vogar)=1,IF(AND(YEAR(Vogar+20)=CalendarYear,MONTH(Vogar+20)=9),Vogar+20,""),IF(AND(YEAR(Vogar+27)=CalendarYear,MONTH(Vogar+27)=9),Vogar+27,""))</f>
        <v>45191</v>
      </c>
      <c r="H40" s="25">
        <f>IF(DAY(Vogar)=1,IF(AND(YEAR(Vogar+21)=CalendarYear,MONTH(Vogar+21)=9),Vogar+21,""),IF(AND(YEAR(Vogar+28)=CalendarYear,MONTH(Vogar+28)=9),Vogar+28,""))</f>
        <v>45192</v>
      </c>
      <c r="I40" s="17">
        <f>IF(DAY(OctSun1)=1,IF(AND(YEAR(OctSun1+15)=CalendarYear,MONTH(OctSun1+15)=10),OctSun1+15,""),IF(AND(YEAR(OctSun1+22)=CalendarYear,MONTH(OctSun1+22)=10),OctSun1+22,""))</f>
        <v>45221</v>
      </c>
      <c r="J40" s="2">
        <f>IF(DAY(OctSun1)=1,IF(AND(YEAR(OctSun1+16)=CalendarYear,MONTH(OctSun1+16)=10),OctSun1+16,""),IF(AND(YEAR(OctSun1+23)=CalendarYear,MONTH(OctSun1+23)=10),OctSun1+23,""))</f>
        <v>45222</v>
      </c>
      <c r="K40" s="2">
        <f>IF(DAY(OctSun1)=1,IF(AND(YEAR(OctSun1+17)=CalendarYear,MONTH(OctSun1+17)=10),OctSun1+17,""),IF(AND(YEAR(OctSun1+24)=CalendarYear,MONTH(OctSun1+24)=10),OctSun1+24,""))</f>
        <v>45223</v>
      </c>
      <c r="L40" s="2">
        <f>IF(DAY(OctSun1)=1,IF(AND(YEAR(OctSun1+18)=CalendarYear,MONTH(OctSun1+18)=10),OctSun1+18,""),IF(AND(YEAR(OctSun1+25)=CalendarYear,MONTH(OctSun1+25)=10),OctSun1+25,""))</f>
        <v>45224</v>
      </c>
      <c r="M40" s="2">
        <f>IF(DAY(OctSun1)=1,IF(AND(YEAR(OctSun1+19)=CalendarYear,MONTH(OctSun1+19)=10),OctSun1+19,""),IF(AND(YEAR(OctSun1+26)=CalendarYear,MONTH(OctSun1+26)=10),OctSun1+26,""))</f>
        <v>45225</v>
      </c>
      <c r="N40" s="2">
        <f>IF(DAY(OctSun1)=1,IF(AND(YEAR(OctSun1+20)=CalendarYear,MONTH(OctSun1+20)=10),OctSun1+20,""),IF(AND(YEAR(OctSun1+27)=CalendarYear,MONTH(OctSun1+27)=10),OctSun1+27,""))</f>
        <v>45226</v>
      </c>
      <c r="O40" s="25">
        <f>IF(DAY(OctSun1)=1,IF(AND(YEAR(OctSun1+21)=CalendarYear,MONTH(OctSun1+21)=10),OctSun1+21,""),IF(AND(YEAR(OctSun1+28)=CalendarYear,MONTH(OctSun1+28)=10),OctSun1+28,""))</f>
        <v>45227</v>
      </c>
      <c r="P40" s="60"/>
      <c r="S40" s="12"/>
    </row>
    <row r="41" spans="1:19" ht="15" customHeight="1" x14ac:dyDescent="0.2">
      <c r="A41" s="15"/>
      <c r="B41" s="52">
        <f>IF(DAY(Vogar)=1,IF(AND(YEAR(Vogar+22)=CalendarYear,MONTH(Vogar+22)=9),Vogar+22,""),IF(AND(YEAR(Vogar+29)=CalendarYear,MONTH(Vogar+29)=9),Vogar+29,""))</f>
        <v>45193</v>
      </c>
      <c r="C41" s="2">
        <f>IF(DAY(Vogar)=1,IF(AND(YEAR(Vogar+23)=CalendarYear,MONTH(Vogar+23)=9),Vogar+23,""),IF(AND(YEAR(Vogar+30)=CalendarYear,MONTH(Vogar+30)=9),Vogar+30,""))</f>
        <v>45194</v>
      </c>
      <c r="D41" s="2">
        <f>IF(DAY(Vogar)=1,IF(AND(YEAR(Vogar+24)=CalendarYear,MONTH(Vogar+24)=9),Vogar+24,""),IF(AND(YEAR(Vogar+31)=CalendarYear,MONTH(Vogar+31)=9),Vogar+31,""))</f>
        <v>45195</v>
      </c>
      <c r="E41" s="2">
        <f>IF(DAY(Vogar)=1,IF(AND(YEAR(Vogar+25)=CalendarYear,MONTH(Vogar+25)=9),Vogar+25,""),IF(AND(YEAR(Vogar+32)=CalendarYear,MONTH(Vogar+32)=9),Vogar+32,""))</f>
        <v>45196</v>
      </c>
      <c r="F41" s="2">
        <f>IF(DAY(Vogar)=1,IF(AND(YEAR(Vogar+26)=CalendarYear,MONTH(Vogar+26)=9),Vogar+26,""),IF(AND(YEAR(Vogar+33)=CalendarYear,MONTH(Vogar+33)=9),Vogar+33,""))</f>
        <v>45197</v>
      </c>
      <c r="G41" s="2">
        <f>IF(DAY(Vogar)=1,IF(AND(YEAR(Vogar+27)=CalendarYear,MONTH(Vogar+27)=9),Vogar+27,""),IF(AND(YEAR(Vogar+34)=CalendarYear,MONTH(Vogar+34)=9),Vogar+34,""))</f>
        <v>45198</v>
      </c>
      <c r="H41" s="25">
        <f>IF(DAY(Vogar)=1,IF(AND(YEAR(Vogar+28)=CalendarYear,MONTH(Vogar+28)=9),Vogar+28,""),IF(AND(YEAR(Vogar+35)=CalendarYear,MONTH(Vogar+35)=9),Vogar+35,""))</f>
        <v>45199</v>
      </c>
      <c r="I41" s="17">
        <f>IF(DAY(OctSun1)=1,IF(AND(YEAR(OctSun1+22)=CalendarYear,MONTH(OctSun1+22)=10),OctSun1+22,""),IF(AND(YEAR(OctSun1+29)=CalendarYear,MONTH(OctSun1+29)=10),OctSun1+29,""))</f>
        <v>45228</v>
      </c>
      <c r="J41" s="19">
        <f>IF(DAY(OctSun1)=1,IF(AND(YEAR(OctSun1+23)=CalendarYear,MONTH(OctSun1+23)=10),OctSun1+23,""),IF(AND(YEAR(OctSun1+30)=CalendarYear,MONTH(OctSun1+30)=10),OctSun1+30,""))</f>
        <v>45229</v>
      </c>
      <c r="K41" s="19">
        <f>IF(DAY(OctSun1)=1,IF(AND(YEAR(OctSun1+24)=CalendarYear,MONTH(OctSun1+24)=10),OctSun1+24,""),IF(AND(YEAR(OctSun1+31)=CalendarYear,MONTH(OctSun1+31)=10),OctSun1+31,""))</f>
        <v>45230</v>
      </c>
      <c r="L41" s="2" t="str">
        <f>IF(DAY(OctSun1)=1,IF(AND(YEAR(OctSun1+25)=CalendarYear,MONTH(OctSun1+25)=10),OctSun1+25,""),IF(AND(YEAR(OctSun1+32)=CalendarYear,MONTH(OctSun1+32)=10),OctSun1+32,""))</f>
        <v/>
      </c>
      <c r="M41" s="2" t="str">
        <f>IF(DAY(OctSun1)=1,IF(AND(YEAR(OctSun1+26)=CalendarYear,MONTH(OctSun1+26)=10),OctSun1+26,""),IF(AND(YEAR(OctSun1+33)=CalendarYear,MONTH(OctSun1+33)=10),OctSun1+33,""))</f>
        <v/>
      </c>
      <c r="N41" s="2" t="str">
        <f>IF(DAY(OctSun1)=1,IF(AND(YEAR(OctSun1+27)=CalendarYear,MONTH(OctSun1+27)=10),OctSun1+27,""),IF(AND(YEAR(OctSun1+34)=CalendarYear,MONTH(OctSun1+34)=10),OctSun1+34,""))</f>
        <v/>
      </c>
      <c r="O41" s="25" t="str">
        <f>IF(DAY(OctSun1)=1,IF(AND(YEAR(OctSun1+28)=CalendarYear,MONTH(OctSun1+28)=10),OctSun1+28,""),IF(AND(YEAR(OctSun1+35)=CalendarYear,MONTH(OctSun1+35)=10),OctSun1+35,""))</f>
        <v/>
      </c>
      <c r="P41" s="60"/>
      <c r="S41" s="12"/>
    </row>
    <row r="42" spans="1:19" ht="15" customHeight="1" x14ac:dyDescent="0.2">
      <c r="A42" s="15" t="s">
        <v>10</v>
      </c>
      <c r="B42" s="32" t="str">
        <f>IF(DAY(Vogar)=1,IF(AND(YEAR(Vogar+29)=CalendarYear,MONTH(Vogar+29)=9),Vogar+29,""),IF(AND(YEAR(Vogar+36)=CalendarYear,MONTH(Vogar+36)=9),Vogar+36,""))</f>
        <v/>
      </c>
      <c r="C42" s="27" t="str">
        <f>IF(DAY(Vogar)=1,IF(AND(YEAR(Vogar+30)=CalendarYear,MONTH(Vogar+30)=9),Vogar+30,""),IF(AND(YEAR(Vogar+37)=CalendarYear,MONTH(Vogar+37)=9),Vogar+37,""))</f>
        <v/>
      </c>
      <c r="D42" s="27" t="str">
        <f>IF(DAY(Vogar)=1,IF(AND(YEAR(Vogar+31)=CalendarYear,MONTH(Vogar+31)=9),Vogar+31,""),IF(AND(YEAR(Vogar+38)=CalendarYear,MONTH(Vogar+38)=9),Vogar+38,""))</f>
        <v/>
      </c>
      <c r="E42" s="27" t="str">
        <f>IF(DAY(Vogar)=1,IF(AND(YEAR(Vogar+32)=CalendarYear,MONTH(Vogar+32)=9),Vogar+32,""),IF(AND(YEAR(Vogar+39)=CalendarYear,MONTH(Vogar+39)=9),Vogar+39,""))</f>
        <v/>
      </c>
      <c r="F42" s="27" t="str">
        <f>IF(DAY(Vogar)=1,IF(AND(YEAR(Vogar+33)=CalendarYear,MONTH(Vogar+33)=9),Vogar+33,""),IF(AND(YEAR(Vogar+40)=CalendarYear,MONTH(Vogar+40)=9),Vogar+40,""))</f>
        <v/>
      </c>
      <c r="G42" s="27" t="str">
        <f>IF(DAY(Vogar)=1,IF(AND(YEAR(Vogar+34)=CalendarYear,MONTH(Vogar+34)=9),Vogar+34,""),IF(AND(YEAR(Vogar+41)=CalendarYear,MONTH(Vogar+41)=9),Vogar+41,""))</f>
        <v/>
      </c>
      <c r="H42" s="28" t="str">
        <f>IF(DAY(Vogar)=1,IF(AND(YEAR(Vogar+35)=CalendarYear,MONTH(Vogar+35)=9),Vogar+35,""),IF(AND(YEAR(Vogar+42)=CalendarYear,MONTH(Vogar+42)=9),Vogar+42,""))</f>
        <v/>
      </c>
      <c r="I42" s="27" t="str">
        <f>IF(DAY(OctSun1)=1,IF(AND(YEAR(OctSun1+29)=CalendarYear,MONTH(OctSun1+29)=10),OctSun1+29,""),IF(AND(YEAR(OctSun1+36)=CalendarYear,MONTH(OctSun1+36)=10),OctSun1+36,""))</f>
        <v/>
      </c>
      <c r="J42" s="27" t="str">
        <f>IF(DAY(OctSun1)=1,IF(AND(YEAR(OctSun1+30)=CalendarYear,MONTH(OctSun1+30)=10),OctSun1+30,""),IF(AND(YEAR(OctSun1+37)=CalendarYear,MONTH(OctSun1+37)=10),OctSun1+37,""))</f>
        <v/>
      </c>
      <c r="K42" s="27" t="str">
        <f>IF(DAY(OctSun1)=1,IF(AND(YEAR(OctSun1+31)=CalendarYear,MONTH(OctSun1+31)=10),OctSun1+31,""),IF(AND(YEAR(OctSun1+38)=CalendarYear,MONTH(OctSun1+38)=10),OctSun1+38,""))</f>
        <v/>
      </c>
      <c r="L42" s="27" t="str">
        <f>IF(DAY(OctSun1)=1,IF(AND(YEAR(OctSun1+32)=CalendarYear,MONTH(OctSun1+32)=10),OctSun1+32,""),IF(AND(YEAR(OctSun1+39)=CalendarYear,MONTH(OctSun1+39)=10),OctSun1+39,""))</f>
        <v/>
      </c>
      <c r="M42" s="27" t="str">
        <f>IF(DAY(OctSun1)=1,IF(AND(YEAR(OctSun1+33)=CalendarYear,MONTH(OctSun1+33)=10),OctSun1+33,""),IF(AND(YEAR(OctSun1+40)=CalendarYear,MONTH(OctSun1+40)=10),OctSun1+40,""))</f>
        <v/>
      </c>
      <c r="N42" s="27" t="str">
        <f>IF(DAY(OctSun1)=1,IF(AND(YEAR(OctSun1+34)=CalendarYear,MONTH(OctSun1+34)=10),OctSun1+34,""),IF(AND(YEAR(OctSun1+41)=CalendarYear,MONTH(OctSun1+41)=10),OctSun1+41,""))</f>
        <v/>
      </c>
      <c r="O42" s="28" t="str">
        <f>IF(DAY(OctSun1)=1,IF(AND(YEAR(OctSun1+35)=CalendarYear,MONTH(OctSun1+35)=10),OctSun1+35,""),IF(AND(YEAR(OctSun1+42)=CalendarYear,MONTH(OctSun1+42)=10),OctSun1+42,""))</f>
        <v/>
      </c>
      <c r="P42" s="60"/>
      <c r="S42" s="12"/>
    </row>
    <row r="43" spans="1:19" ht="15" customHeight="1" x14ac:dyDescent="0.2">
      <c r="A43" s="15" t="s">
        <v>17</v>
      </c>
      <c r="B43" s="100" t="s">
        <v>29</v>
      </c>
      <c r="C43" s="90"/>
      <c r="D43" s="90"/>
      <c r="E43" s="90"/>
      <c r="F43" s="90"/>
      <c r="G43" s="90"/>
      <c r="H43" s="91"/>
      <c r="I43" s="100" t="s">
        <v>30</v>
      </c>
      <c r="J43" s="90"/>
      <c r="K43" s="90"/>
      <c r="L43" s="90"/>
      <c r="M43" s="90"/>
      <c r="N43" s="90"/>
      <c r="O43" s="91"/>
      <c r="P43" s="60"/>
      <c r="S43" s="12"/>
    </row>
    <row r="44" spans="1:19" ht="15" customHeight="1" x14ac:dyDescent="0.2">
      <c r="A44" s="15"/>
      <c r="B44" s="51" t="s">
        <v>0</v>
      </c>
      <c r="C44" s="13" t="s">
        <v>44</v>
      </c>
      <c r="D44" s="13" t="s">
        <v>45</v>
      </c>
      <c r="E44" s="13" t="s">
        <v>46</v>
      </c>
      <c r="F44" s="13" t="s">
        <v>47</v>
      </c>
      <c r="G44" s="13" t="s">
        <v>48</v>
      </c>
      <c r="H44" s="24" t="s">
        <v>49</v>
      </c>
      <c r="I44" s="18" t="s">
        <v>0</v>
      </c>
      <c r="J44" s="13" t="s">
        <v>44</v>
      </c>
      <c r="K44" s="13" t="s">
        <v>45</v>
      </c>
      <c r="L44" s="13" t="s">
        <v>46</v>
      </c>
      <c r="M44" s="13" t="s">
        <v>47</v>
      </c>
      <c r="N44" s="13" t="s">
        <v>48</v>
      </c>
      <c r="O44" s="24" t="s">
        <v>49</v>
      </c>
      <c r="P44" s="60"/>
      <c r="S44" s="6"/>
    </row>
    <row r="45" spans="1:19" ht="15" customHeight="1" x14ac:dyDescent="0.2">
      <c r="A45" s="15" t="s">
        <v>18</v>
      </c>
      <c r="B45" s="52" t="str">
        <f>IF(DAY(NovSun1)=1,"",IF(AND(YEAR(NovSun1+1)=CalendarYear,MONTH(NovSun1+1)=11),NovSun1+1,""))</f>
        <v/>
      </c>
      <c r="C45" s="2" t="str">
        <f>IF(DAY(NovSun1)=1,"",IF(AND(YEAR(NovSun1+2)=CalendarYear,MONTH(NovSun1+2)=11),NovSun1+2,""))</f>
        <v/>
      </c>
      <c r="D45" s="2" t="str">
        <f>IF(DAY(NovSun1)=1,"",IF(AND(YEAR(NovSun1+3)=CalendarYear,MONTH(NovSun1+3)=11),NovSun1+3,""))</f>
        <v/>
      </c>
      <c r="E45" s="19">
        <f>IF(DAY(NovSun1)=1,"",IF(AND(YEAR(NovSun1+4)=CalendarYear,MONTH(NovSun1+4)=11),NovSun1+4,""))</f>
        <v>45231</v>
      </c>
      <c r="F45" s="19">
        <f>IF(DAY(NovSun1)=1,"",IF(AND(YEAR(NovSun1+5)=CalendarYear,MONTH(NovSun1+5)=11),NovSun1+5,""))</f>
        <v>45232</v>
      </c>
      <c r="G45" s="19">
        <f>IF(DAY(NovSun1)=1,"",IF(AND(YEAR(NovSun1+6)=CalendarYear,MONTH(NovSun1+6)=11),NovSun1+6,""))</f>
        <v>45233</v>
      </c>
      <c r="H45" s="25">
        <f>IF(DAY(NovSun1)=1,IF(AND(YEAR(NovSun1)=CalendarYear,MONTH(NovSun1)=11),NovSun1,""),IF(AND(YEAR(NovSun1+7)=CalendarYear,MONTH(NovSun1+7)=11),NovSun1+7,""))</f>
        <v>45234</v>
      </c>
      <c r="I45" s="17" t="str">
        <f>IF(DAY(DecSun1)=1,"",IF(AND(YEAR(DecSun1+1)=CalendarYear,MONTH(DecSun1+1)=12),DecSun1+1,""))</f>
        <v/>
      </c>
      <c r="J45" s="2" t="str">
        <f>IF(DAY(DecSun1)=1,"",IF(AND(YEAR(DecSun1+2)=CalendarYear,MONTH(DecSun1+2)=12),DecSun1+2,""))</f>
        <v/>
      </c>
      <c r="K45" s="2" t="str">
        <f>IF(DAY(DecSun1)=1,"",IF(AND(YEAR(DecSun1+3)=CalendarYear,MONTH(DecSun1+3)=12),DecSun1+3,""))</f>
        <v/>
      </c>
      <c r="L45" s="2" t="str">
        <f>IF(DAY(DecSun1)=1,"",IF(AND(YEAR(DecSun1+4)=CalendarYear,MONTH(DecSun1+4)=12),DecSun1+4,""))</f>
        <v/>
      </c>
      <c r="M45" s="2" t="str">
        <f>IF(DAY(DecSun1)=1,"",IF(AND(YEAR(DecSun1+5)=CalendarYear,MONTH(DecSun1+5)=12),DecSun1+5,""))</f>
        <v/>
      </c>
      <c r="N45" s="19">
        <f>IF(DAY(DecSun1)=1,"",IF(AND(YEAR(DecSun1+6)=CalendarYear,MONTH(DecSun1+6)=12),DecSun1+6,""))</f>
        <v>45261</v>
      </c>
      <c r="O45" s="25">
        <f>IF(DAY(DecSun1)=1,IF(AND(YEAR(DecSun1)=CalendarYear,MONTH(DecSun1)=12),DecSun1,""),IF(AND(YEAR(DecSun1+7)=CalendarYear,MONTH(DecSun1+7)=12),DecSun1+7,""))</f>
        <v>45262</v>
      </c>
      <c r="P45" s="60"/>
      <c r="S45" s="94"/>
    </row>
    <row r="46" spans="1:19" ht="15" customHeight="1" x14ac:dyDescent="0.2">
      <c r="B46" s="52">
        <f>IF(DAY(NovSun1)=1,IF(AND(YEAR(NovSun1+1)=CalendarYear,MONTH(NovSun1+1)=11),NovSun1+1,""),IF(AND(YEAR(NovSun1+8)=CalendarYear,MONTH(NovSun1+8)=11),NovSun1+8,""))</f>
        <v>45235</v>
      </c>
      <c r="C46" s="2">
        <f>IF(DAY(NovSun1)=1,IF(AND(YEAR(NovSun1+2)=CalendarYear,MONTH(NovSun1+2)=11),NovSun1+2,""),IF(AND(YEAR(NovSun1+9)=CalendarYear,MONTH(NovSun1+9)=11),NovSun1+9,""))</f>
        <v>45236</v>
      </c>
      <c r="D46" s="2">
        <f>IF(DAY(NovSun1)=1,IF(AND(YEAR(NovSun1+3)=CalendarYear,MONTH(NovSun1+3)=11),NovSun1+3,""),IF(AND(YEAR(NovSun1+10)=CalendarYear,MONTH(NovSun1+10)=11),NovSun1+10,""))</f>
        <v>45237</v>
      </c>
      <c r="E46" s="2">
        <f>IF(DAY(NovSun1)=1,IF(AND(YEAR(NovSun1+4)=CalendarYear,MONTH(NovSun1+4)=11),NovSun1+4,""),IF(AND(YEAR(NovSun1+11)=CalendarYear,MONTH(NovSun1+11)=11),NovSun1+11,""))</f>
        <v>45238</v>
      </c>
      <c r="F46" s="2">
        <f>IF(DAY(NovSun1)=1,IF(AND(YEAR(NovSun1+5)=CalendarYear,MONTH(NovSun1+5)=11),NovSun1+5,""),IF(AND(YEAR(NovSun1+12)=CalendarYear,MONTH(NovSun1+12)=11),NovSun1+12,""))</f>
        <v>45239</v>
      </c>
      <c r="G46" s="2">
        <f>IF(DAY(NovSun1)=1,IF(AND(YEAR(NovSun1+6)=CalendarYear,MONTH(NovSun1+6)=11),NovSun1+6,""),IF(AND(YEAR(NovSun1+13)=CalendarYear,MONTH(NovSun1+13)=11),NovSun1+13,""))</f>
        <v>45240</v>
      </c>
      <c r="H46" s="25">
        <f>IF(DAY(NovSun1)=1,IF(AND(YEAR(NovSun1+7)=CalendarYear,MONTH(NovSun1+7)=11),NovSun1+7,""),IF(AND(YEAR(NovSun1+14)=CalendarYear,MONTH(NovSun1+14)=11),NovSun1+14,""))</f>
        <v>45241</v>
      </c>
      <c r="I46" s="17">
        <f>IF(DAY(DecSun1)=1,IF(AND(YEAR(DecSun1+1)=CalendarYear,MONTH(DecSun1+1)=12),DecSun1+1,""),IF(AND(YEAR(DecSun1+8)=CalendarYear,MONTH(DecSun1+8)=12),DecSun1+8,""))</f>
        <v>45263</v>
      </c>
      <c r="J46" s="2">
        <f>IF(DAY(DecSun1)=1,IF(AND(YEAR(DecSun1+2)=CalendarYear,MONTH(DecSun1+2)=12),DecSun1+2,""),IF(AND(YEAR(DecSun1+9)=CalendarYear,MONTH(DecSun1+9)=12),DecSun1+9,""))</f>
        <v>45264</v>
      </c>
      <c r="K46" s="2">
        <f>IF(DAY(DecSun1)=1,IF(AND(YEAR(DecSun1+3)=CalendarYear,MONTH(DecSun1+3)=12),DecSun1+3,""),IF(AND(YEAR(DecSun1+10)=CalendarYear,MONTH(DecSun1+10)=12),DecSun1+10,""))</f>
        <v>45265</v>
      </c>
      <c r="L46" s="2">
        <f>IF(DAY(DecSun1)=1,IF(AND(YEAR(DecSun1+4)=CalendarYear,MONTH(DecSun1+4)=12),DecSun1+4,""),IF(AND(YEAR(DecSun1+11)=CalendarYear,MONTH(DecSun1+11)=12),DecSun1+11,""))</f>
        <v>45266</v>
      </c>
      <c r="M46" s="2">
        <f>IF(DAY(DecSun1)=1,IF(AND(YEAR(DecSun1+5)=CalendarYear,MONTH(DecSun1+5)=12),DecSun1+5,""),IF(AND(YEAR(DecSun1+12)=CalendarYear,MONTH(DecSun1+12)=12),DecSun1+12,""))</f>
        <v>45267</v>
      </c>
      <c r="N46" s="2">
        <f>IF(DAY(DecSun1)=1,IF(AND(YEAR(DecSun1+6)=CalendarYear,MONTH(DecSun1+6)=12),DecSun1+6,""),IF(AND(YEAR(DecSun1+13)=CalendarYear,MONTH(DecSun1+13)=12),DecSun1+13,""))</f>
        <v>45268</v>
      </c>
      <c r="O46" s="25">
        <f>IF(DAY(DecSun1)=1,IF(AND(YEAR(DecSun1+7)=CalendarYear,MONTH(DecSun1+7)=12),DecSun1+7,""),IF(AND(YEAR(DecSun1+14)=CalendarYear,MONTH(DecSun1+14)=12),DecSun1+14,""))</f>
        <v>45269</v>
      </c>
      <c r="P46" s="60"/>
      <c r="S46" s="94"/>
    </row>
    <row r="47" spans="1:19" ht="15" customHeight="1" x14ac:dyDescent="0.2">
      <c r="B47" s="52">
        <f>IF(DAY(NovSun1)=1,IF(AND(YEAR(NovSun1+8)=CalendarYear,MONTH(NovSun1+8)=11),NovSun1+8,""),IF(AND(YEAR(NovSun1+15)=CalendarYear,MONTH(NovSun1+15)=11),NovSun1+15,""))</f>
        <v>45242</v>
      </c>
      <c r="C47" s="20">
        <f>IF(DAY(NovSun1)=1,IF(AND(YEAR(NovSun1+9)=CalendarYear,MONTH(NovSun1+9)=11),NovSun1+9,""),IF(AND(YEAR(NovSun1+16)=CalendarYear,MONTH(NovSun1+16)=11),NovSun1+16,""))</f>
        <v>45243</v>
      </c>
      <c r="D47" s="20">
        <f>IF(DAY(NovSun1)=1,IF(AND(YEAR(NovSun1+10)=CalendarYear,MONTH(NovSun1+10)=11),NovSun1+10,""),IF(AND(YEAR(NovSun1+17)=CalendarYear,MONTH(NovSun1+17)=11),NovSun1+17,""))</f>
        <v>45244</v>
      </c>
      <c r="E47" s="20">
        <f>IF(DAY(NovSun1)=1,IF(AND(YEAR(NovSun1+11)=CalendarYear,MONTH(NovSun1+11)=11),NovSun1+11,""),IF(AND(YEAR(NovSun1+18)=CalendarYear,MONTH(NovSun1+18)=11),NovSun1+18,""))</f>
        <v>45245</v>
      </c>
      <c r="F47" s="20">
        <f>IF(DAY(NovSun1)=1,IF(AND(YEAR(NovSun1+12)=CalendarYear,MONTH(NovSun1+12)=11),NovSun1+12,""),IF(AND(YEAR(NovSun1+19)=CalendarYear,MONTH(NovSun1+19)=11),NovSun1+19,""))</f>
        <v>45246</v>
      </c>
      <c r="G47" s="20">
        <f>IF(DAY(NovSun1)=1,IF(AND(YEAR(NovSun1+13)=CalendarYear,MONTH(NovSun1+13)=11),NovSun1+13,""),IF(AND(YEAR(NovSun1+20)=CalendarYear,MONTH(NovSun1+20)=11),NovSun1+20,""))</f>
        <v>45247</v>
      </c>
      <c r="H47" s="25">
        <f>IF(DAY(NovSun1)=1,IF(AND(YEAR(NovSun1+14)=CalendarYear,MONTH(NovSun1+14)=11),NovSun1+14,""),IF(AND(YEAR(NovSun1+21)=CalendarYear,MONTH(NovSun1+21)=11),NovSun1+21,""))</f>
        <v>45248</v>
      </c>
      <c r="I47" s="17">
        <f>IF(DAY(DecSun1)=1,IF(AND(YEAR(DecSun1+8)=CalendarYear,MONTH(DecSun1+8)=12),DecSun1+8,""),IF(AND(YEAR(DecSun1+15)=CalendarYear,MONTH(DecSun1+15)=12),DecSun1+15,""))</f>
        <v>45270</v>
      </c>
      <c r="J47" s="20">
        <f>IF(DAY(DecSun1)=1,IF(AND(YEAR(DecSun1+9)=CalendarYear,MONTH(DecSun1+9)=12),DecSun1+9,""),IF(AND(YEAR(DecSun1+16)=CalendarYear,MONTH(DecSun1+16)=12),DecSun1+16,""))</f>
        <v>45271</v>
      </c>
      <c r="K47" s="20">
        <f>IF(DAY(DecSun1)=1,IF(AND(YEAR(DecSun1+10)=CalendarYear,MONTH(DecSun1+10)=12),DecSun1+10,""),IF(AND(YEAR(DecSun1+17)=CalendarYear,MONTH(DecSun1+17)=12),DecSun1+17,""))</f>
        <v>45272</v>
      </c>
      <c r="L47" s="20">
        <f>IF(DAY(DecSun1)=1,IF(AND(YEAR(DecSun1+11)=CalendarYear,MONTH(DecSun1+11)=12),DecSun1+11,""),IF(AND(YEAR(DecSun1+18)=CalendarYear,MONTH(DecSun1+18)=12),DecSun1+18,""))</f>
        <v>45273</v>
      </c>
      <c r="M47" s="20">
        <f>IF(DAY(DecSun1)=1,IF(AND(YEAR(DecSun1+12)=CalendarYear,MONTH(DecSun1+12)=12),DecSun1+12,""),IF(AND(YEAR(DecSun1+19)=CalendarYear,MONTH(DecSun1+19)=12),DecSun1+19,""))</f>
        <v>45274</v>
      </c>
      <c r="N47" s="20">
        <f>IF(DAY(DecSun1)=1,IF(AND(YEAR(DecSun1+13)=CalendarYear,MONTH(DecSun1+13)=12),DecSun1+13,""),IF(AND(YEAR(DecSun1+20)=CalendarYear,MONTH(DecSun1+20)=12),DecSun1+20,""))</f>
        <v>45275</v>
      </c>
      <c r="O47" s="25">
        <f>IF(DAY(DecSun1)=1,IF(AND(YEAR(DecSun1+14)=CalendarYear,MONTH(DecSun1+14)=12),DecSun1+14,""),IF(AND(YEAR(DecSun1+21)=CalendarYear,MONTH(DecSun1+21)=12),DecSun1+21,""))</f>
        <v>45276</v>
      </c>
      <c r="P47" s="60"/>
      <c r="S47" s="94"/>
    </row>
    <row r="48" spans="1:19" ht="15" customHeight="1" x14ac:dyDescent="0.2">
      <c r="B48" s="52">
        <f>IF(DAY(NovSun1)=1,IF(AND(YEAR(NovSun1+15)=CalendarYear,MONTH(NovSun1+15)=11),NovSun1+15,""),IF(AND(YEAR(NovSun1+22)=CalendarYear,MONTH(NovSun1+22)=11),NovSun1+22,""))</f>
        <v>45249</v>
      </c>
      <c r="C48" s="2">
        <f>IF(DAY(NovSun1)=1,IF(AND(YEAR(NovSun1+16)=CalendarYear,MONTH(NovSun1+16)=11),NovSun1+16,""),IF(AND(YEAR(NovSun1+23)=CalendarYear,MONTH(NovSun1+23)=11),NovSun1+23,""))</f>
        <v>45250</v>
      </c>
      <c r="D48" s="2">
        <f>IF(DAY(NovSun1)=1,IF(AND(YEAR(NovSun1+17)=CalendarYear,MONTH(NovSun1+17)=11),NovSun1+17,""),IF(AND(YEAR(NovSun1+24)=CalendarYear,MONTH(NovSun1+24)=11),NovSun1+24,""))</f>
        <v>45251</v>
      </c>
      <c r="E48" s="2">
        <f>IF(DAY(NovSun1)=1,IF(AND(YEAR(NovSun1+18)=CalendarYear,MONTH(NovSun1+18)=11),NovSun1+18,""),IF(AND(YEAR(NovSun1+25)=CalendarYear,MONTH(NovSun1+25)=11),NovSun1+25,""))</f>
        <v>45252</v>
      </c>
      <c r="F48" s="2">
        <f>IF(DAY(NovSun1)=1,IF(AND(YEAR(NovSun1+19)=CalendarYear,MONTH(NovSun1+19)=11),NovSun1+19,""),IF(AND(YEAR(NovSun1+26)=CalendarYear,MONTH(NovSun1+26)=11),NovSun1+26,""))</f>
        <v>45253</v>
      </c>
      <c r="G48" s="2">
        <f>IF(DAY(NovSun1)=1,IF(AND(YEAR(NovSun1+20)=CalendarYear,MONTH(NovSun1+20)=11),NovSun1+20,""),IF(AND(YEAR(NovSun1+27)=CalendarYear,MONTH(NovSun1+27)=11),NovSun1+27,""))</f>
        <v>45254</v>
      </c>
      <c r="H48" s="25">
        <f>IF(DAY(NovSun1)=1,IF(AND(YEAR(NovSun1+21)=CalendarYear,MONTH(NovSun1+21)=11),NovSun1+21,""),IF(AND(YEAR(NovSun1+28)=CalendarYear,MONTH(NovSun1+28)=11),NovSun1+28,""))</f>
        <v>45255</v>
      </c>
      <c r="I48" s="17">
        <f>IF(DAY(DecSun1)=1,IF(AND(YEAR(DecSun1+15)=CalendarYear,MONTH(DecSun1+15)=12),DecSun1+15,""),IF(AND(YEAR(DecSun1+22)=CalendarYear,MONTH(DecSun1+22)=12),DecSun1+22,""))</f>
        <v>45277</v>
      </c>
      <c r="J48" s="2">
        <f>IF(DAY(DecSun1)=1,IF(AND(YEAR(DecSun1+16)=CalendarYear,MONTH(DecSun1+16)=12),DecSun1+16,""),IF(AND(YEAR(DecSun1+23)=CalendarYear,MONTH(DecSun1+23)=12),DecSun1+23,""))</f>
        <v>45278</v>
      </c>
      <c r="K48" s="2">
        <f>IF(DAY(DecSun1)=1,IF(AND(YEAR(DecSun1+17)=CalendarYear,MONTH(DecSun1+17)=12),DecSun1+17,""),IF(AND(YEAR(DecSun1+24)=CalendarYear,MONTH(DecSun1+24)=12),DecSun1+24,""))</f>
        <v>45279</v>
      </c>
      <c r="L48" s="2">
        <f>IF(DAY(DecSun1)=1,IF(AND(YEAR(DecSun1+18)=CalendarYear,MONTH(DecSun1+18)=12),DecSun1+18,""),IF(AND(YEAR(DecSun1+25)=CalendarYear,MONTH(DecSun1+25)=12),DecSun1+25,""))</f>
        <v>45280</v>
      </c>
      <c r="M48" s="2">
        <f>IF(DAY(DecSun1)=1,IF(AND(YEAR(DecSun1+19)=CalendarYear,MONTH(DecSun1+19)=12),DecSun1+19,""),IF(AND(YEAR(DecSun1+26)=CalendarYear,MONTH(DecSun1+26)=12),DecSun1+26,""))</f>
        <v>45281</v>
      </c>
      <c r="N48" s="2">
        <f>IF(DAY(DecSun1)=1,IF(AND(YEAR(DecSun1+20)=CalendarYear,MONTH(DecSun1+20)=12),DecSun1+20,""),IF(AND(YEAR(DecSun1+27)=CalendarYear,MONTH(DecSun1+27)=12),DecSun1+27,""))</f>
        <v>45282</v>
      </c>
      <c r="O48" s="72">
        <f>IF(DAY(DecSun1)=1,IF(AND(YEAR(DecSun1+21)=CalendarYear,MONTH(DecSun1+21)=12),DecSun1+21,""),IF(AND(YEAR(DecSun1+28)=CalendarYear,MONTH(DecSun1+28)=12),DecSun1+28,""))</f>
        <v>45283</v>
      </c>
      <c r="P48" s="60"/>
      <c r="S48" s="94"/>
    </row>
    <row r="49" spans="2:19" ht="15" customHeight="1" x14ac:dyDescent="0.2">
      <c r="B49" s="52">
        <f>IF(DAY(NovSun1)=1,IF(AND(YEAR(NovSun1+22)=CalendarYear,MONTH(NovSun1+22)=11),NovSun1+22,""),IF(AND(YEAR(NovSun1+29)=CalendarYear,MONTH(NovSun1+29)=11),NovSun1+29,""))</f>
        <v>45256</v>
      </c>
      <c r="C49" s="19">
        <f>IF(DAY(NovSun1)=1,IF(AND(YEAR(NovSun1+23)=CalendarYear,MONTH(NovSun1+23)=11),NovSun1+23,""),IF(AND(YEAR(NovSun1+30)=CalendarYear,MONTH(NovSun1+30)=11),NovSun1+30,""))</f>
        <v>45257</v>
      </c>
      <c r="D49" s="19">
        <f>IF(DAY(NovSun1)=1,IF(AND(YEAR(NovSun1+24)=CalendarYear,MONTH(NovSun1+24)=11),NovSun1+24,""),IF(AND(YEAR(NovSun1+31)=CalendarYear,MONTH(NovSun1+31)=11),NovSun1+31,""))</f>
        <v>45258</v>
      </c>
      <c r="E49" s="19">
        <f>IF(DAY(NovSun1)=1,IF(AND(YEAR(NovSun1+25)=CalendarYear,MONTH(NovSun1+25)=11),NovSun1+25,""),IF(AND(YEAR(NovSun1+32)=CalendarYear,MONTH(NovSun1+32)=11),NovSun1+32,""))</f>
        <v>45259</v>
      </c>
      <c r="F49" s="19">
        <f>IF(DAY(NovSun1)=1,IF(AND(YEAR(NovSun1+26)=CalendarYear,MONTH(NovSun1+26)=11),NovSun1+26,""),IF(AND(YEAR(NovSun1+33)=CalendarYear,MONTH(NovSun1+33)=11),NovSun1+33,""))</f>
        <v>45260</v>
      </c>
      <c r="G49" s="2" t="str">
        <f>IF(DAY(NovSun1)=1,IF(AND(YEAR(NovSun1+27)=CalendarYear,MONTH(NovSun1+27)=11),NovSun1+27,""),IF(AND(YEAR(NovSun1+34)=CalendarYear,MONTH(NovSun1+34)=11),NovSun1+34,""))</f>
        <v/>
      </c>
      <c r="H49" s="25" t="str">
        <f>IF(DAY(NovSun1)=1,IF(AND(YEAR(NovSun1+28)=CalendarYear,MONTH(NovSun1+28)=11),NovSun1+28,""),IF(AND(YEAR(NovSun1+35)=CalendarYear,MONTH(NovSun1+35)=11),NovSun1+35,""))</f>
        <v/>
      </c>
      <c r="I49" s="17">
        <f>IF(DAY(DecSun1)=1,IF(AND(YEAR(DecSun1+22)=CalendarYear,MONTH(DecSun1+22)=12),DecSun1+22,""),IF(AND(YEAR(DecSun1+29)=CalendarYear,MONTH(DecSun1+29)=12),DecSun1+29,""))</f>
        <v>45284</v>
      </c>
      <c r="J49" s="74">
        <f>IF(DAY(DecSun1)=1,IF(AND(YEAR(DecSun1+23)=CalendarYear,MONTH(DecSun1+23)=12),DecSun1+23,""),IF(AND(YEAR(DecSun1+30)=CalendarYear,MONTH(DecSun1+30)=12),DecSun1+30,""))</f>
        <v>45285</v>
      </c>
      <c r="K49" s="74">
        <f>IF(DAY(DecSun1)=1,IF(AND(YEAR(DecSun1+24)=CalendarYear,MONTH(DecSun1+24)=12),DecSun1+24,""),IF(AND(YEAR(DecSun1+31)=CalendarYear,MONTH(DecSun1+31)=12),DecSun1+31,""))</f>
        <v>45286</v>
      </c>
      <c r="L49" s="19">
        <f>IF(DAY(DecSun1)=1,IF(AND(YEAR(DecSun1+25)=CalendarYear,MONTH(DecSun1+25)=12),DecSun1+25,""),IF(AND(YEAR(DecSun1+32)=CalendarYear,MONTH(DecSun1+32)=12),DecSun1+32,""))</f>
        <v>45287</v>
      </c>
      <c r="M49" s="19">
        <f>IF(DAY(DecSun1)=1,IF(AND(YEAR(DecSun1+26)=CalendarYear,MONTH(DecSun1+26)=12),DecSun1+26,""),IF(AND(YEAR(DecSun1+33)=CalendarYear,MONTH(DecSun1+33)=12),DecSun1+33,""))</f>
        <v>45288</v>
      </c>
      <c r="N49" s="19">
        <f>IF(DAY(DecSun1)=1,IF(AND(YEAR(DecSun1+27)=CalendarYear,MONTH(DecSun1+27)=12),DecSun1+27,""),IF(AND(YEAR(DecSun1+34)=CalendarYear,MONTH(DecSun1+34)=12),DecSun1+34,""))</f>
        <v>45289</v>
      </c>
      <c r="O49" s="72">
        <v>30</v>
      </c>
      <c r="P49" s="60"/>
      <c r="S49" s="94"/>
    </row>
    <row r="50" spans="2:19" ht="13.5" customHeight="1" x14ac:dyDescent="0.2">
      <c r="B50" s="32" t="str">
        <f>IF(DAY(NovSun1)=1,IF(AND(YEAR(NovSun1+29)=CalendarYear,MONTH(NovSun1+29)=11),NovSun1+29,""),IF(AND(YEAR(NovSun1+36)=CalendarYear,MONTH(NovSun1+36)=11),NovSun1+36,""))</f>
        <v/>
      </c>
      <c r="C50" s="27" t="str">
        <f>IF(DAY(NovSun1)=1,IF(AND(YEAR(NovSun1+30)=CalendarYear,MONTH(NovSun1+30)=11),NovSun1+30,""),IF(AND(YEAR(NovSun1+37)=CalendarYear,MONTH(NovSun1+37)=11),NovSun1+37,""))</f>
        <v/>
      </c>
      <c r="D50" s="27" t="str">
        <f>IF(DAY(NovSun1)=1,IF(AND(YEAR(NovSun1+31)=CalendarYear,MONTH(NovSun1+31)=11),NovSun1+31,""),IF(AND(YEAR(NovSun1+38)=CalendarYear,MONTH(NovSun1+38)=11),NovSun1+38,""))</f>
        <v/>
      </c>
      <c r="E50" s="27" t="str">
        <f>IF(DAY(NovSun1)=1,IF(AND(YEAR(NovSun1+32)=CalendarYear,MONTH(NovSun1+32)=11),NovSun1+32,""),IF(AND(YEAR(NovSun1+39)=CalendarYear,MONTH(NovSun1+39)=11),NovSun1+39,""))</f>
        <v/>
      </c>
      <c r="F50" s="27" t="str">
        <f>IF(DAY(NovSun1)=1,IF(AND(YEAR(NovSun1+33)=CalendarYear,MONTH(NovSun1+33)=11),NovSun1+33,""),IF(AND(YEAR(NovSun1+40)=CalendarYear,MONTH(NovSun1+40)=11),NovSun1+40,""))</f>
        <v/>
      </c>
      <c r="G50" s="27" t="str">
        <f>IF(DAY(NovSun1)=1,IF(AND(YEAR(NovSun1+34)=CalendarYear,MONTH(NovSun1+34)=11),NovSun1+34,""),IF(AND(YEAR(NovSun1+41)=CalendarYear,MONTH(NovSun1+41)=11),NovSun1+41,""))</f>
        <v/>
      </c>
      <c r="H50" s="28" t="str">
        <f>IF(DAY(NovSun1)=1,IF(AND(YEAR(NovSun1+35)=CalendarYear,MONTH(NovSun1+35)=11),NovSun1+35,""),IF(AND(YEAR(NovSun1+42)=CalendarYear,MONTH(NovSun1+42)=11),NovSun1+42,""))</f>
        <v/>
      </c>
      <c r="I50" s="35">
        <f>IF(DAY(DecSun1)=1,IF(AND(YEAR(DecSun1+29)=CalendarYear,MONTH(DecSun1+29)=12),DecSun1+29,""),IF(AND(YEAR(DecSun1+36)=CalendarYear,MONTH(DecSun1+36)=12),DecSun1+36,""))</f>
        <v>45291</v>
      </c>
      <c r="J50" s="27" t="str">
        <f>IF(DAY(DecSun1)=1,IF(AND(YEAR(DecSun1+30)=CalendarYear,MONTH(DecSun1+30)=12),DecSun1+30,""),IF(AND(YEAR(DecSun1+37)=CalendarYear,MONTH(DecSun1+37)=12),DecSun1+37,""))</f>
        <v/>
      </c>
      <c r="K50" s="27" t="str">
        <f>IF(DAY(DecSun1)=1,IF(AND(YEAR(DecSun1+31)=CalendarYear,MONTH(DecSun1+31)=12),DecSun1+31,""),IF(AND(YEAR(DecSun1+38)=CalendarYear,MONTH(DecSun1+38)=12),DecSun1+38,""))</f>
        <v/>
      </c>
      <c r="L50" s="27" t="str">
        <f>IF(DAY(DecSun1)=1,IF(AND(YEAR(DecSun1+32)=CalendarYear,MONTH(DecSun1+32)=12),DecSun1+32,""),IF(AND(YEAR(DecSun1+39)=CalendarYear,MONTH(DecSun1+39)=12),DecSun1+39,""))</f>
        <v/>
      </c>
      <c r="M50" s="27" t="str">
        <f>IF(DAY(DecSun1)=1,IF(AND(YEAR(DecSun1+33)=CalendarYear,MONTH(DecSun1+33)=12),DecSun1+33,""),IF(AND(YEAR(DecSun1+40)=CalendarYear,MONTH(DecSun1+40)=12),DecSun1+40,""))</f>
        <v/>
      </c>
      <c r="N50" s="27" t="str">
        <f>IF(DAY(DecSun1)=1,IF(AND(YEAR(DecSun1+34)=CalendarYear,MONTH(DecSun1+34)=12),DecSun1+34,""),IF(AND(YEAR(DecSun1+41)=CalendarYear,MONTH(DecSun1+41)=12),DecSun1+41,""))</f>
        <v/>
      </c>
      <c r="O50" s="28" t="str">
        <f>IF(DAY(DecSun1)=1,IF(AND(YEAR(DecSun1+35)=CalendarYear,MONTH(DecSun1+35)=12),DecSun1+35,""),IF(AND(YEAR(DecSun1+42)=CalendarYear,MONTH(DecSun1+42)=12),DecSun1+42,""))</f>
        <v/>
      </c>
      <c r="S50" s="5"/>
    </row>
    <row r="51" spans="2:19" ht="15" customHeight="1" x14ac:dyDescent="0.2">
      <c r="S51" s="5"/>
    </row>
    <row r="52" spans="2:19" ht="15" customHeight="1" x14ac:dyDescent="0.2"/>
    <row r="53" spans="2:19" ht="15" customHeight="1" x14ac:dyDescent="0.2"/>
    <row r="54" spans="2:19" ht="15" customHeight="1" x14ac:dyDescent="0.2"/>
    <row r="55" spans="2:19" ht="15" customHeight="1" x14ac:dyDescent="0.2"/>
    <row r="56" spans="2:19" ht="15" customHeight="1" x14ac:dyDescent="0.2"/>
    <row r="57" spans="2:19" ht="15" customHeight="1" x14ac:dyDescent="0.2"/>
    <row r="58" spans="2:19" ht="15" customHeight="1" x14ac:dyDescent="0.2"/>
    <row r="59" spans="2:19" ht="15" customHeight="1" x14ac:dyDescent="0.2"/>
    <row r="60" spans="2:19" ht="15" customHeight="1" x14ac:dyDescent="0.2"/>
    <row r="61" spans="2:19" ht="15" customHeight="1" x14ac:dyDescent="0.2"/>
    <row r="62" spans="2:19" ht="15" customHeight="1" x14ac:dyDescent="0.2"/>
    <row r="63" spans="2:19" ht="15" customHeight="1" x14ac:dyDescent="0.2"/>
  </sheetData>
  <mergeCells count="16">
    <mergeCell ref="S45:S49"/>
    <mergeCell ref="B1:E1"/>
    <mergeCell ref="F1:O1"/>
    <mergeCell ref="B2:H2"/>
    <mergeCell ref="B3:H3"/>
    <mergeCell ref="I3:O3"/>
    <mergeCell ref="B35:H35"/>
    <mergeCell ref="I35:O35"/>
    <mergeCell ref="B43:H43"/>
    <mergeCell ref="I43:O43"/>
    <mergeCell ref="B11:H11"/>
    <mergeCell ref="I11:O11"/>
    <mergeCell ref="B19:H19"/>
    <mergeCell ref="I19:O19"/>
    <mergeCell ref="B27:H27"/>
    <mergeCell ref="I27:O27"/>
  </mergeCells>
  <dataValidations disablePrompts="1" count="1">
    <dataValidation allowBlank="1" showInputMessage="1" showErrorMessage="1" errorTitle="Invalid Year" error="Enter a year from 1900 to 9999, or use the scroll bar to find a year." sqref="B1" xr:uid="{BA3E863E-1E81-42BA-B1BB-D80529AB54B8}"/>
  </dataValidations>
  <pageMargins left="0.7" right="0.7" top="0.75" bottom="0.75" header="0.3" footer="0.3"/>
  <pageSetup paperSize="9" orientation="portrait" r:id="rId1"/>
  <drawing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4D366-04CE-4542-8807-0BDFCE6BFE9C}">
  <sheetPr>
    <tabColor rgb="FF00B050"/>
  </sheetPr>
  <dimension ref="A1:AK63"/>
  <sheetViews>
    <sheetView workbookViewId="0">
      <selection activeCell="R22" sqref="R22:R35"/>
    </sheetView>
  </sheetViews>
  <sheetFormatPr defaultColWidth="9.5" defaultRowHeight="11.25" x14ac:dyDescent="0.2"/>
  <cols>
    <col min="1" max="1" width="1.5" style="16" customWidth="1"/>
    <col min="2" max="15" width="5.83203125" customWidth="1"/>
    <col min="16" max="17" width="1.1640625" customWidth="1"/>
    <col min="18" max="18" width="33.1640625" customWidth="1"/>
    <col min="19" max="19" width="60" customWidth="1"/>
    <col min="20" max="20" width="49.1640625" customWidth="1"/>
    <col min="21" max="39" width="9.33203125" customWidth="1"/>
  </cols>
  <sheetData>
    <row r="1" spans="1:37" ht="30" customHeight="1" x14ac:dyDescent="0.2">
      <c r="A1" s="59" t="s">
        <v>1</v>
      </c>
      <c r="B1" s="101">
        <v>2023</v>
      </c>
      <c r="C1" s="101"/>
      <c r="D1" s="101"/>
      <c r="E1" s="101"/>
      <c r="F1" s="95" t="s">
        <v>43</v>
      </c>
      <c r="G1" s="96"/>
      <c r="H1" s="96"/>
      <c r="I1" s="96"/>
      <c r="J1" s="96"/>
      <c r="K1" s="96"/>
      <c r="L1" s="96"/>
      <c r="M1" s="96"/>
      <c r="N1" s="96"/>
      <c r="O1" s="96"/>
      <c r="P1" s="60"/>
      <c r="Q1" s="60"/>
      <c r="R1" s="62" t="s">
        <v>35</v>
      </c>
      <c r="S1" s="50"/>
    </row>
    <row r="2" spans="1:37" ht="15" customHeight="1" x14ac:dyDescent="0.2">
      <c r="A2" s="15" t="s">
        <v>2</v>
      </c>
      <c r="B2" s="89"/>
      <c r="C2" s="89"/>
      <c r="D2" s="89"/>
      <c r="E2" s="89"/>
      <c r="F2" s="89"/>
      <c r="G2" s="89"/>
      <c r="H2" s="89"/>
      <c r="P2" s="60"/>
    </row>
    <row r="3" spans="1:37" ht="15" customHeight="1" x14ac:dyDescent="0.3">
      <c r="A3" s="16" t="s">
        <v>3</v>
      </c>
      <c r="B3" s="100" t="s">
        <v>19</v>
      </c>
      <c r="C3" s="90"/>
      <c r="D3" s="90"/>
      <c r="E3" s="90"/>
      <c r="F3" s="90"/>
      <c r="G3" s="90"/>
      <c r="H3" s="91"/>
      <c r="I3" s="102" t="s">
        <v>20</v>
      </c>
      <c r="J3" s="92"/>
      <c r="K3" s="92"/>
      <c r="L3" s="92"/>
      <c r="M3" s="92"/>
      <c r="N3" s="92"/>
      <c r="O3" s="93"/>
      <c r="P3" s="60"/>
      <c r="S3" s="49"/>
    </row>
    <row r="4" spans="1:37" ht="15" customHeight="1" x14ac:dyDescent="0.3">
      <c r="A4" s="15" t="s">
        <v>11</v>
      </c>
      <c r="B4" s="51" t="s">
        <v>0</v>
      </c>
      <c r="C4" s="13" t="s">
        <v>44</v>
      </c>
      <c r="D4" s="13" t="s">
        <v>45</v>
      </c>
      <c r="E4" s="13" t="s">
        <v>46</v>
      </c>
      <c r="F4" s="13" t="s">
        <v>47</v>
      </c>
      <c r="G4" s="13" t="s">
        <v>48</v>
      </c>
      <c r="H4" s="24" t="s">
        <v>49</v>
      </c>
      <c r="I4" s="51" t="s">
        <v>0</v>
      </c>
      <c r="J4" s="13" t="s">
        <v>44</v>
      </c>
      <c r="K4" s="13" t="s">
        <v>45</v>
      </c>
      <c r="L4" s="13" t="s">
        <v>46</v>
      </c>
      <c r="M4" s="13" t="s">
        <v>47</v>
      </c>
      <c r="N4" s="13" t="s">
        <v>48</v>
      </c>
      <c r="O4" s="24" t="s">
        <v>49</v>
      </c>
      <c r="P4" s="60"/>
      <c r="R4" s="78"/>
      <c r="S4" s="48"/>
    </row>
    <row r="5" spans="1:37" ht="15" customHeight="1" x14ac:dyDescent="0.3">
      <c r="A5" s="15"/>
      <c r="B5" s="52">
        <f>IF(DAY(JanSun1)=1,"",IF(AND(YEAR(JanSun1+1)=CalendarYear,MONTH(JanSun1+1)=1),JanSun1+1,""))</f>
        <v>44927</v>
      </c>
      <c r="C5" s="2">
        <v>2</v>
      </c>
      <c r="D5" s="2">
        <f>IF(DAY(JanSun1)=1,"",IF(AND(YEAR(JanSun1+3)=CalendarYear,MONTH(JanSun1+3)=1),JanSun1+3,""))</f>
        <v>44929</v>
      </c>
      <c r="E5" s="71">
        <f>IF(DAY(JanSun1)=1,"",IF(AND(YEAR(JanSun1+4)=CalendarYear,MONTH(JanSun1+4)=1),JanSun1+4,""))</f>
        <v>44930</v>
      </c>
      <c r="F5" s="71">
        <f>IF(DAY(JanSun1)=1,"",IF(AND(YEAR(JanSun1+5)=CalendarYear,MONTH(JanSun1+5)=1),JanSun1+5,""))</f>
        <v>44931</v>
      </c>
      <c r="G5" s="2">
        <f>IF(DAY(JanSun1)=1,"",IF(AND(YEAR(JanSun1+6)=CalendarYear,MONTH(JanSun1+6)=1),JanSun1+6,""))</f>
        <v>44932</v>
      </c>
      <c r="H5" s="72">
        <f>IF(DAY(JanSun1)=1,IF(AND(YEAR(JanSun1)=CalendarYear,MONTH(JanSun1)=1),JanSun1,""),IF(AND(YEAR(JanSun1+7)=CalendarYear,MONTH(JanSun1+7)=1),JanSun1+7,""))</f>
        <v>44933</v>
      </c>
      <c r="I5" s="52" t="str">
        <f>IF(DAY(FebSun1)=1,"",IF(AND(YEAR(FebSun1+1)=CalendarYear,MONTH(FebSun1+1)=2),FebSun1+1,""))</f>
        <v/>
      </c>
      <c r="J5" s="2" t="str">
        <f>IF(DAY(FebSun1)=1,"",IF(AND(YEAR(FebSun1+2)=CalendarYear,MONTH(FebSun1+2)=2),FebSun1+2,""))</f>
        <v/>
      </c>
      <c r="K5" s="2" t="str">
        <f>IF(DAY(FebSun1)=1,"",IF(AND(YEAR(FebSun1+3)=CalendarYear,MONTH(FebSun1+3)=2),FebSun1+3,""))</f>
        <v/>
      </c>
      <c r="L5" s="2">
        <f>IF(DAY(FebSun1)=1,"",IF(AND(YEAR(FebSun1+4)=CalendarYear,MONTH(FebSun1+4)=2),FebSun1+4,""))</f>
        <v>44958</v>
      </c>
      <c r="M5" s="2">
        <f>IF(DAY(FebSun1)=1,"",IF(AND(YEAR(FebSun1+5)=CalendarYear,MONTH(FebSun1+5)=2),FebSun1+5,""))</f>
        <v>44959</v>
      </c>
      <c r="N5" s="2">
        <f>IF(DAY(FebSun1)=1,"",IF(AND(YEAR(FebSun1+6)=CalendarYear,MONTH(FebSun1+6)=2),FebSun1+6,""))</f>
        <v>44960</v>
      </c>
      <c r="O5" s="25">
        <f>IF(DAY(FebSun1)=1,IF(AND(YEAR(FebSun1)=CalendarYear,MONTH(FebSun1)=2),FebSun1,""),IF(AND(YEAR(FebSun1+7)=CalendarYear,MONTH(FebSun1+7)=2),FebSun1+7,""))</f>
        <v>44961</v>
      </c>
      <c r="P5" s="60"/>
      <c r="R5" s="78"/>
      <c r="S5" s="48"/>
    </row>
    <row r="6" spans="1:37" ht="15" customHeight="1" x14ac:dyDescent="0.25">
      <c r="A6" s="15"/>
      <c r="B6" s="52">
        <f>IF(DAY(JanSun1)=1,IF(AND(YEAR(JanSun1+1)=CalendarYear,MONTH(JanSun1+1)=1),JanSun1+1,""),IF(AND(YEAR(JanSun1+8)=CalendarYear,MONTH(JanSun1+8)=1),JanSun1+8,""))</f>
        <v>44934</v>
      </c>
      <c r="C6" s="2">
        <f>IF(DAY(JanSun1)=1,IF(AND(YEAR(JanSun1+2)=CalendarYear,MONTH(JanSun1+2)=1),JanSun1+2,""),IF(AND(YEAR(JanSun1+9)=CalendarYear,MONTH(JanSun1+9)=1),JanSun1+9,""))</f>
        <v>44935</v>
      </c>
      <c r="D6" s="2">
        <f>IF(DAY(JanSun1)=1,IF(AND(YEAR(JanSun1+3)=CalendarYear,MONTH(JanSun1+3)=1),JanSun1+3,""),IF(AND(YEAR(JanSun1+10)=CalendarYear,MONTH(JanSun1+10)=1),JanSun1+10,""))</f>
        <v>44936</v>
      </c>
      <c r="E6" s="2">
        <f>IF(DAY(JanSun1)=1,IF(AND(YEAR(JanSun1+4)=CalendarYear,MONTH(JanSun1+4)=1),JanSun1+4,""),IF(AND(YEAR(JanSun1+11)=CalendarYear,MONTH(JanSun1+11)=1),JanSun1+11,""))</f>
        <v>44937</v>
      </c>
      <c r="F6" s="2">
        <f>IF(DAY(JanSun1)=1,IF(AND(YEAR(JanSun1+5)=CalendarYear,MONTH(JanSun1+5)=1),JanSun1+5,""),IF(AND(YEAR(JanSun1+12)=CalendarYear,MONTH(JanSun1+12)=1),JanSun1+12,""))</f>
        <v>44938</v>
      </c>
      <c r="G6" s="2">
        <f>IF(DAY(JanSun1)=1,IF(AND(YEAR(JanSun1+6)=CalendarYear,MONTH(JanSun1+6)=1),JanSun1+6,""),IF(AND(YEAR(JanSun1+13)=CalendarYear,MONTH(JanSun1+13)=1),JanSun1+13,""))</f>
        <v>44939</v>
      </c>
      <c r="H6" s="25">
        <f>IF(DAY(JanSun1)=1,IF(AND(YEAR(JanSun1+7)=CalendarYear,MONTH(JanSun1+7)=1),JanSun1+7,""),IF(AND(YEAR(JanSun1+14)=CalendarYear,MONTH(JanSun1+14)=1),JanSun1+14,""))</f>
        <v>44940</v>
      </c>
      <c r="I6" s="52">
        <f>IF(DAY(FebSun1)=1,IF(AND(YEAR(FebSun1+1)=CalendarYear,MONTH(FebSun1+1)=2),FebSun1+1,""),IF(AND(YEAR(FebSun1+8)=CalendarYear,MONTH(FebSun1+8)=2),FebSun1+8,""))</f>
        <v>44962</v>
      </c>
      <c r="J6" s="2">
        <f>IF(DAY(FebSun1)=1,IF(AND(YEAR(FebSun1+2)=CalendarYear,MONTH(FebSun1+2)=2),FebSun1+2,""),IF(AND(YEAR(FebSun1+9)=CalendarYear,MONTH(FebSun1+9)=2),FebSun1+9,""))</f>
        <v>44963</v>
      </c>
      <c r="K6" s="2">
        <f>IF(DAY(FebSun1)=1,IF(AND(YEAR(FebSun1+3)=CalendarYear,MONTH(FebSun1+3)=2),FebSun1+3,""),IF(AND(YEAR(FebSun1+10)=CalendarYear,MONTH(FebSun1+10)=2),FebSun1+10,""))</f>
        <v>44964</v>
      </c>
      <c r="L6" s="2">
        <f>IF(DAY(FebSun1)=1,IF(AND(YEAR(FebSun1+4)=CalendarYear,MONTH(FebSun1+4)=2),FebSun1+4,""),IF(AND(YEAR(FebSun1+11)=CalendarYear,MONTH(FebSun1+11)=2),FebSun1+11,""))</f>
        <v>44965</v>
      </c>
      <c r="M6" s="2">
        <f>IF(DAY(FebSun1)=1,IF(AND(YEAR(FebSun1+5)=CalendarYear,MONTH(FebSun1+5)=2),FebSun1+5,""),IF(AND(YEAR(FebSun1+12)=CalendarYear,MONTH(FebSun1+12)=2),FebSun1+12,""))</f>
        <v>44966</v>
      </c>
      <c r="N6" s="2">
        <f>IF(DAY(FebSun1)=1,IF(AND(YEAR(FebSun1+6)=CalendarYear,MONTH(FebSun1+6)=2),FebSun1+6,""),IF(AND(YEAR(FebSun1+13)=CalendarYear,MONTH(FebSun1+13)=2),FebSun1+13,""))</f>
        <v>44967</v>
      </c>
      <c r="O6" s="25">
        <f>IF(DAY(FebSun1)=1,IF(AND(YEAR(FebSun1+7)=CalendarYear,MONTH(FebSun1+7)=2),FebSun1+7,""),IF(AND(YEAR(FebSun1+14)=CalendarYear,MONTH(FebSun1+14)=2),FebSun1+14,""))</f>
        <v>44968</v>
      </c>
      <c r="P6" s="60"/>
      <c r="R6" s="48"/>
      <c r="S6" s="48"/>
    </row>
    <row r="7" spans="1:37" ht="15" customHeight="1" x14ac:dyDescent="0.25">
      <c r="B7" s="52">
        <f>IF(DAY(JanSun1)=1,IF(AND(YEAR(JanSun1+8)=CalendarYear,MONTH(JanSun1+8)=1),JanSun1+8,""),IF(AND(YEAR(JanSun1+15)=CalendarYear,MONTH(JanSun1+15)=1),JanSun1+15,""))</f>
        <v>44941</v>
      </c>
      <c r="C7" s="2">
        <f>IF(DAY(JanSun1)=1,IF(AND(YEAR(JanSun1+9)=CalendarYear,MONTH(JanSun1+9)=1),JanSun1+9,""),IF(AND(YEAR(JanSun1+16)=CalendarYear,MONTH(JanSun1+16)=1),JanSun1+16,""))</f>
        <v>44942</v>
      </c>
      <c r="D7" s="2">
        <f>IF(DAY(JanSun1)=1,IF(AND(YEAR(JanSun1+10)=CalendarYear,MONTH(JanSun1+10)=1),JanSun1+10,""),IF(AND(YEAR(JanSun1+17)=CalendarYear,MONTH(JanSun1+17)=1),JanSun1+17,""))</f>
        <v>44943</v>
      </c>
      <c r="E7" s="2">
        <f>IF(DAY(JanSun1)=1,IF(AND(YEAR(JanSun1+11)=CalendarYear,MONTH(JanSun1+11)=1),JanSun1+11,""),IF(AND(YEAR(JanSun1+18)=CalendarYear,MONTH(JanSun1+18)=1),JanSun1+18,""))</f>
        <v>44944</v>
      </c>
      <c r="F7" s="2">
        <f>IF(DAY(JanSun1)=1,IF(AND(YEAR(JanSun1+12)=CalendarYear,MONTH(JanSun1+12)=1),JanSun1+12,""),IF(AND(YEAR(JanSun1+19)=CalendarYear,MONTH(JanSun1+19)=1),JanSun1+19,""))</f>
        <v>44945</v>
      </c>
      <c r="G7" s="2">
        <f>IF(DAY(JanSun1)=1,IF(AND(YEAR(JanSun1+13)=CalendarYear,MONTH(JanSun1+13)=1),JanSun1+13,""),IF(AND(YEAR(JanSun1+20)=CalendarYear,MONTH(JanSun1+20)=1),JanSun1+20,""))</f>
        <v>44946</v>
      </c>
      <c r="H7" s="25">
        <f>IF(DAY(JanSun1)=1,IF(AND(YEAR(JanSun1+14)=CalendarYear,MONTH(JanSun1+14)=1),JanSun1+14,""),IF(AND(YEAR(JanSun1+21)=CalendarYear,MONTH(JanSun1+21)=1),JanSun1+21,""))</f>
        <v>44947</v>
      </c>
      <c r="I7" s="52">
        <f>IF(DAY(FebSun1)=1,IF(AND(YEAR(FebSun1+8)=CalendarYear,MONTH(FebSun1+8)=2),FebSun1+8,""),IF(AND(YEAR(FebSun1+15)=CalendarYear,MONTH(FebSun1+15)=2),FebSun1+15,""))</f>
        <v>44969</v>
      </c>
      <c r="J7" s="2">
        <f>IF(DAY(FebSun1)=1,IF(AND(YEAR(FebSun1+9)=CalendarYear,MONTH(FebSun1+9)=2),FebSun1+9,""),IF(AND(YEAR(FebSun1+16)=CalendarYear,MONTH(FebSun1+16)=2),FebSun1+16,""))</f>
        <v>44970</v>
      </c>
      <c r="K7" s="2">
        <f>IF(DAY(FebSun1)=1,IF(AND(YEAR(FebSun1+10)=CalendarYear,MONTH(FebSun1+10)=2),FebSun1+10,""),IF(AND(YEAR(FebSun1+17)=CalendarYear,MONTH(FebSun1+17)=2),FebSun1+17,""))</f>
        <v>44971</v>
      </c>
      <c r="L7" s="2">
        <f>IF(DAY(FebSun1)=1,IF(AND(YEAR(FebSun1+11)=CalendarYear,MONTH(FebSun1+11)=2),FebSun1+11,""),IF(AND(YEAR(FebSun1+18)=CalendarYear,MONTH(FebSun1+18)=2),FebSun1+18,""))</f>
        <v>44972</v>
      </c>
      <c r="M7" s="2">
        <f>IF(DAY(FebSun1)=1,IF(AND(YEAR(FebSun1+12)=CalendarYear,MONTH(FebSun1+12)=2),FebSun1+12,""),IF(AND(YEAR(FebSun1+19)=CalendarYear,MONTH(FebSun1+19)=2),FebSun1+19,""))</f>
        <v>44973</v>
      </c>
      <c r="N7" s="2">
        <f>IF(DAY(FebSun1)=1,IF(AND(YEAR(FebSun1+13)=CalendarYear,MONTH(FebSun1+13)=2),FebSun1+13,""),IF(AND(YEAR(FebSun1+20)=CalendarYear,MONTH(FebSun1+20)=2),FebSun1+20,""))</f>
        <v>44974</v>
      </c>
      <c r="O7" s="25">
        <f>IF(DAY(FebSun1)=1,IF(AND(YEAR(FebSun1+14)=CalendarYear,MONTH(FebSun1+14)=2),FebSun1+14,""),IF(AND(YEAR(FebSun1+21)=CalendarYear,MONTH(FebSun1+21)=2),FebSun1+21,""))</f>
        <v>44975</v>
      </c>
      <c r="P7" s="60"/>
      <c r="R7" s="48"/>
      <c r="S7" s="48"/>
    </row>
    <row r="8" spans="1:37" ht="15" customHeight="1" x14ac:dyDescent="0.25">
      <c r="B8" s="52">
        <f>IF(DAY(JanSun1)=1,IF(AND(YEAR(JanSun1+15)=CalendarYear,MONTH(JanSun1+15)=1),JanSun1+15,""),IF(AND(YEAR(JanSun1+22)=CalendarYear,MONTH(JanSun1+22)=1),JanSun1+22,""))</f>
        <v>44948</v>
      </c>
      <c r="C8" s="2">
        <f>IF(DAY(JanSun1)=1,IF(AND(YEAR(JanSun1+16)=CalendarYear,MONTH(JanSun1+16)=1),JanSun1+16,""),IF(AND(YEAR(JanSun1+23)=CalendarYear,MONTH(JanSun1+23)=1),JanSun1+23,""))</f>
        <v>44949</v>
      </c>
      <c r="D8" s="2">
        <f>IF(DAY(JanSun1)=1,IF(AND(YEAR(JanSun1+17)=CalendarYear,MONTH(JanSun1+17)=1),JanSun1+17,""),IF(AND(YEAR(JanSun1+24)=CalendarYear,MONTH(JanSun1+24)=1),JanSun1+24,""))</f>
        <v>44950</v>
      </c>
      <c r="E8" s="2">
        <f>IF(DAY(JanSun1)=1,IF(AND(YEAR(JanSun1+18)=CalendarYear,MONTH(JanSun1+18)=1),JanSun1+18,""),IF(AND(YEAR(JanSun1+25)=CalendarYear,MONTH(JanSun1+25)=1),JanSun1+25,""))</f>
        <v>44951</v>
      </c>
      <c r="F8" s="2">
        <f>IF(DAY(JanSun1)=1,IF(AND(YEAR(JanSun1+19)=CalendarYear,MONTH(JanSun1+19)=1),JanSun1+19,""),IF(AND(YEAR(JanSun1+26)=CalendarYear,MONTH(JanSun1+26)=1),JanSun1+26,""))</f>
        <v>44952</v>
      </c>
      <c r="G8" s="2">
        <f>IF(DAY(JanSun1)=1,IF(AND(YEAR(JanSun1+20)=CalendarYear,MONTH(JanSun1+20)=1),JanSun1+20,""),IF(AND(YEAR(JanSun1+27)=CalendarYear,MONTH(JanSun1+27)=1),JanSun1+27,""))</f>
        <v>44953</v>
      </c>
      <c r="H8" s="25">
        <f>IF(DAY(JanSun1)=1,IF(AND(YEAR(JanSun1+21)=CalendarYear,MONTH(JanSun1+21)=1),JanSun1+21,""),IF(AND(YEAR(JanSun1+28)=CalendarYear,MONTH(JanSun1+28)=1),JanSun1+28,""))</f>
        <v>44954</v>
      </c>
      <c r="I8" s="52">
        <f>IF(DAY(FebSun1)=1,IF(AND(YEAR(FebSun1+15)=CalendarYear,MONTH(FebSun1+15)=2),FebSun1+15,""),IF(AND(YEAR(FebSun1+22)=CalendarYear,MONTH(FebSun1+22)=2),FebSun1+22,""))</f>
        <v>44976</v>
      </c>
      <c r="J8" s="2">
        <f>IF(DAY(FebSun1)=1,IF(AND(YEAR(FebSun1+16)=CalendarYear,MONTH(FebSun1+16)=2),FebSun1+16,""),IF(AND(YEAR(FebSun1+23)=CalendarYear,MONTH(FebSun1+23)=2),FebSun1+23,""))</f>
        <v>44977</v>
      </c>
      <c r="K8" s="2">
        <f>IF(DAY(FebSun1)=1,IF(AND(YEAR(FebSun1+17)=CalendarYear,MONTH(FebSun1+17)=2),FebSun1+17,""),IF(AND(YEAR(FebSun1+24)=CalendarYear,MONTH(FebSun1+24)=2),FebSun1+24,""))</f>
        <v>44978</v>
      </c>
      <c r="L8" s="2">
        <f>IF(DAY(FebSun1)=1,IF(AND(YEAR(FebSun1+18)=CalendarYear,MONTH(FebSun1+18)=2),FebSun1+18,""),IF(AND(YEAR(FebSun1+25)=CalendarYear,MONTH(FebSun1+25)=2),FebSun1+25,""))</f>
        <v>44979</v>
      </c>
      <c r="M8" s="2">
        <f>IF(DAY(FebSun1)=1,IF(AND(YEAR(FebSun1+19)=CalendarYear,MONTH(FebSun1+19)=2),FebSun1+19,""),IF(AND(YEAR(FebSun1+26)=CalendarYear,MONTH(FebSun1+26)=2),FebSun1+26,""))</f>
        <v>44980</v>
      </c>
      <c r="N8" s="2">
        <f>IF(DAY(FebSun1)=1,IF(AND(YEAR(FebSun1+20)=CalendarYear,MONTH(FebSun1+20)=2),FebSun1+20,""),IF(AND(YEAR(FebSun1+27)=CalendarYear,MONTH(FebSun1+27)=2),FebSun1+27,""))</f>
        <v>44981</v>
      </c>
      <c r="O8" s="25">
        <f>IF(DAY(FebSun1)=1,IF(AND(YEAR(FebSun1+21)=CalendarYear,MONTH(FebSun1+21)=2),FebSun1+21,""),IF(AND(YEAR(FebSun1+28)=CalendarYear,MONTH(FebSun1+28)=2),FebSun1+28,""))</f>
        <v>44982</v>
      </c>
      <c r="P8" s="60"/>
      <c r="R8" s="48"/>
      <c r="S8" s="48"/>
    </row>
    <row r="9" spans="1:37" ht="15" customHeight="1" x14ac:dyDescent="0.25">
      <c r="B9" s="52">
        <f>IF(DAY(JanSun1)=1,IF(AND(YEAR(JanSun1+22)=CalendarYear,MONTH(JanSun1+22)=1),JanSun1+22,""),IF(AND(YEAR(JanSun1+29)=CalendarYear,MONTH(JanSun1+29)=1),JanSun1+29,""))</f>
        <v>44955</v>
      </c>
      <c r="C9" s="2">
        <f>IF(DAY(JanSun1)=1,IF(AND(YEAR(JanSun1+23)=CalendarYear,MONTH(JanSun1+23)=1),JanSun1+23,""),IF(AND(YEAR(JanSun1+30)=CalendarYear,MONTH(JanSun1+30)=1),JanSun1+30,""))</f>
        <v>44956</v>
      </c>
      <c r="D9" s="2">
        <f>IF(DAY(JanSun1)=1,IF(AND(YEAR(JanSun1+24)=CalendarYear,MONTH(JanSun1+24)=1),JanSun1+24,""),IF(AND(YEAR(JanSun1+31)=CalendarYear,MONTH(JanSun1+31)=1),JanSun1+31,""))</f>
        <v>44957</v>
      </c>
      <c r="E9" s="2" t="str">
        <f>IF(DAY(JanSun1)=1,IF(AND(YEAR(JanSun1+25)=CalendarYear,MONTH(JanSun1+25)=1),JanSun1+25,""),IF(AND(YEAR(JanSun1+32)=CalendarYear,MONTH(JanSun1+32)=1),JanSun1+32,""))</f>
        <v/>
      </c>
      <c r="F9" s="2" t="str">
        <f>IF(DAY(JanSun1)=1,IF(AND(YEAR(JanSun1+26)=CalendarYear,MONTH(JanSun1+26)=1),JanSun1+26,""),IF(AND(YEAR(JanSun1+33)=CalendarYear,MONTH(JanSun1+33)=1),JanSun1+33,""))</f>
        <v/>
      </c>
      <c r="G9" s="2" t="str">
        <f>IF(DAY(JanSun1)=1,IF(AND(YEAR(JanSun1+27)=CalendarYear,MONTH(JanSun1+27)=1),JanSun1+27,""),IF(AND(YEAR(JanSun1+34)=CalendarYear,MONTH(JanSun1+34)=1),JanSun1+34,""))</f>
        <v/>
      </c>
      <c r="H9" s="25" t="str">
        <f>IF(DAY(JanSun1)=1,IF(AND(YEAR(JanSun1+28)=CalendarYear,MONTH(JanSun1+28)=1),JanSun1+28,""),IF(AND(YEAR(JanSun1+35)=CalendarYear,MONTH(JanSun1+35)=1),JanSun1+35,""))</f>
        <v/>
      </c>
      <c r="I9" s="52">
        <f>IF(DAY(FebSun1)=1,IF(AND(YEAR(FebSun1+22)=CalendarYear,MONTH(FebSun1+22)=2),FebSun1+22,""),IF(AND(YEAR(FebSun1+29)=CalendarYear,MONTH(FebSun1+29)=2),FebSun1+29,""))</f>
        <v>44983</v>
      </c>
      <c r="J9" s="2">
        <f>IF(DAY(FebSun1)=1,IF(AND(YEAR(FebSun1+23)=CalendarYear,MONTH(FebSun1+23)=2),FebSun1+23,""),IF(AND(YEAR(FebSun1+30)=CalendarYear,MONTH(FebSun1+30)=2),FebSun1+30,""))</f>
        <v>44984</v>
      </c>
      <c r="K9" s="2">
        <f>IF(DAY(FebSun1)=1,IF(AND(YEAR(FebSun1+24)=CalendarYear,MONTH(FebSun1+24)=2),FebSun1+24,""),IF(AND(YEAR(FebSun1+31)=CalendarYear,MONTH(FebSun1+31)=2),FebSun1+31,""))</f>
        <v>44985</v>
      </c>
      <c r="L9" s="2" t="str">
        <f>IF(DAY(FebSun1)=1,IF(AND(YEAR(FebSun1+25)=CalendarYear,MONTH(FebSun1+25)=2),FebSun1+25,""),IF(AND(YEAR(FebSun1+32)=CalendarYear,MONTH(FebSun1+32)=2),FebSun1+32,""))</f>
        <v/>
      </c>
      <c r="M9" s="2" t="str">
        <f>IF(DAY(FebSun1)=1,IF(AND(YEAR(FebSun1+26)=CalendarYear,MONTH(FebSun1+26)=2),FebSun1+26,""),IF(AND(YEAR(FebSun1+33)=CalendarYear,MONTH(FebSun1+33)=2),FebSun1+33,""))</f>
        <v/>
      </c>
      <c r="N9" s="2" t="str">
        <f>IF(DAY(FebSun1)=1,IF(AND(YEAR(FebSun1+27)=CalendarYear,MONTH(FebSun1+27)=2),FebSun1+27,""),IF(AND(YEAR(FebSun1+34)=CalendarYear,MONTH(FebSun1+34)=2),FebSun1+34,""))</f>
        <v/>
      </c>
      <c r="O9" s="25" t="str">
        <f>IF(DAY(FebSun1)=1,IF(AND(YEAR(FebSun1+28)=CalendarYear,MONTH(FebSun1+28)=2),FebSun1+28,""),IF(AND(YEAR(FebSun1+35)=CalendarYear,MONTH(FebSun1+35)=2),FebSun1+35,""))</f>
        <v/>
      </c>
      <c r="P9" s="60"/>
      <c r="S9" s="48"/>
    </row>
    <row r="10" spans="1:37" ht="15" customHeight="1" x14ac:dyDescent="0.3">
      <c r="A10" s="15" t="s">
        <v>4</v>
      </c>
      <c r="B10" s="32"/>
      <c r="C10" s="27"/>
      <c r="D10" s="27"/>
      <c r="E10" s="27"/>
      <c r="F10" s="27"/>
      <c r="G10" s="27"/>
      <c r="H10" s="28"/>
      <c r="I10" s="53"/>
      <c r="J10" s="27"/>
      <c r="K10" s="27"/>
      <c r="L10" s="27"/>
      <c r="M10" s="27"/>
      <c r="N10" s="27"/>
      <c r="O10" s="28"/>
      <c r="P10" s="61"/>
      <c r="Q10" s="1"/>
      <c r="R10" s="80"/>
      <c r="T10" s="1"/>
      <c r="U10" s="1"/>
      <c r="W10" s="1"/>
      <c r="X10" s="1"/>
      <c r="Y10" s="1"/>
      <c r="Z10" s="1"/>
      <c r="AA10" s="1"/>
      <c r="AB10" s="1"/>
      <c r="AC10" s="1"/>
      <c r="AE10" s="1"/>
      <c r="AF10" s="1"/>
      <c r="AG10" s="1"/>
      <c r="AH10" s="1"/>
      <c r="AI10" s="1"/>
      <c r="AJ10" s="1"/>
      <c r="AK10" s="1"/>
    </row>
    <row r="11" spans="1:37" ht="15" customHeight="1" x14ac:dyDescent="0.3">
      <c r="A11" s="15" t="s">
        <v>12</v>
      </c>
      <c r="B11" s="103" t="s">
        <v>21</v>
      </c>
      <c r="C11" s="104"/>
      <c r="D11" s="104"/>
      <c r="E11" s="104"/>
      <c r="F11" s="104"/>
      <c r="G11" s="104"/>
      <c r="H11" s="105"/>
      <c r="I11" s="103" t="s">
        <v>22</v>
      </c>
      <c r="J11" s="104"/>
      <c r="K11" s="104"/>
      <c r="L11" s="104"/>
      <c r="M11" s="104"/>
      <c r="N11" s="104"/>
      <c r="O11" s="105"/>
      <c r="P11" s="60"/>
      <c r="R11" s="80"/>
    </row>
    <row r="12" spans="1:37" ht="15" customHeight="1" x14ac:dyDescent="0.3">
      <c r="B12" s="51" t="s">
        <v>0</v>
      </c>
      <c r="C12" s="13" t="s">
        <v>44</v>
      </c>
      <c r="D12" s="13" t="s">
        <v>45</v>
      </c>
      <c r="E12" s="13" t="s">
        <v>46</v>
      </c>
      <c r="F12" s="13" t="s">
        <v>47</v>
      </c>
      <c r="G12" s="13" t="s">
        <v>48</v>
      </c>
      <c r="H12" s="24" t="s">
        <v>49</v>
      </c>
      <c r="I12" s="18" t="s">
        <v>0</v>
      </c>
      <c r="J12" s="13" t="s">
        <v>44</v>
      </c>
      <c r="K12" s="13" t="s">
        <v>45</v>
      </c>
      <c r="L12" s="13" t="s">
        <v>46</v>
      </c>
      <c r="M12" s="13" t="s">
        <v>47</v>
      </c>
      <c r="N12" s="13" t="s">
        <v>48</v>
      </c>
      <c r="O12" s="24" t="s">
        <v>49</v>
      </c>
      <c r="P12" s="60"/>
      <c r="R12" s="80"/>
    </row>
    <row r="13" spans="1:37" ht="15" customHeight="1" x14ac:dyDescent="0.3">
      <c r="A13" s="15"/>
      <c r="B13" s="52" t="str">
        <f>IF(DAY(MarSun1)=1,"",IF(AND(YEAR(MarSun1+1)=CalendarYear,MONTH(MarSun1+1)=3),MarSun1+1,""))</f>
        <v/>
      </c>
      <c r="C13" s="2" t="str">
        <f>IF(DAY(MarSun1)=1,"",IF(AND(YEAR(MarSun1+2)=CalendarYear,MONTH(MarSun1+2)=3),MarSun1+2,""))</f>
        <v/>
      </c>
      <c r="D13" s="2" t="str">
        <f>IF(DAY(MarSun1)=1,"",IF(AND(YEAR(MarSun1+3)=CalendarYear,MONTH(MarSun1+3)=3),MarSun1+3,""))</f>
        <v/>
      </c>
      <c r="E13" s="2">
        <f>IF(DAY(MarSun1)=1,"",IF(AND(YEAR(MarSun1+4)=CalendarYear,MONTH(MarSun1+4)=3),MarSun1+4,""))</f>
        <v>44986</v>
      </c>
      <c r="F13" s="2">
        <f>IF(DAY(MarSun1)=1,"",IF(AND(YEAR(MarSun1+5)=CalendarYear,MONTH(MarSun1+5)=3),MarSun1+5,""))</f>
        <v>44987</v>
      </c>
      <c r="G13" s="2">
        <f>IF(DAY(MarSun1)=1,"",IF(AND(YEAR(MarSun1+6)=CalendarYear,MONTH(MarSun1+6)=3),MarSun1+6,""))</f>
        <v>44988</v>
      </c>
      <c r="H13" s="25">
        <f>IF(DAY(MarSun1)=1,IF(AND(YEAR(MarSun1)=CalendarYear,MONTH(MarSun1)=3),MarSun1,""),IF(AND(YEAR(MarSun1+7)=CalendarYear,MONTH(MarSun1+7)=3),MarSun1+7,""))</f>
        <v>44989</v>
      </c>
      <c r="I13" s="17" t="str">
        <f>IF(DAY(AprSun1)=1,"",IF(AND(YEAR(AprSun1+1)=CalendarYear,MONTH(AprSun1+1)=4),AprSun1+1,""))</f>
        <v/>
      </c>
      <c r="J13" s="2" t="str">
        <f>IF(DAY(AprSun1)=1,"",IF(AND(YEAR(AprSun1+2)=CalendarYear,MONTH(AprSun1+2)=4),AprSun1+2,""))</f>
        <v/>
      </c>
      <c r="K13" s="2" t="str">
        <f>IF(DAY(AprSun1)=1,"",IF(AND(YEAR(AprSun1+3)=CalendarYear,MONTH(AprSun1+3)=4),AprSun1+3,""))</f>
        <v/>
      </c>
      <c r="L13" s="2" t="str">
        <f>IF(DAY(AprSun1)=1,"",IF(AND(YEAR(AprSun1+4)=CalendarYear,MONTH(AprSun1+4)=4),AprSun1+4,""))</f>
        <v/>
      </c>
      <c r="M13" s="17" t="str">
        <f>IF(DAY(AprSun1)=1,"",IF(AND(YEAR(AprSun1+5)=CalendarYear,MONTH(AprSun1+5)=4),AprSun1+5,""))</f>
        <v/>
      </c>
      <c r="N13" s="71" t="str">
        <f>IF(DAY(AprSun1)=1,"",IF(AND(YEAR(AprSun1+6)=CalendarYear,MONTH(AprSun1+6)=4),AprSun1+6,""))</f>
        <v/>
      </c>
      <c r="O13" s="25">
        <f>IF(DAY(AprSun1)=1,IF(AND(YEAR(AprSun1)=CalendarYear,MONTH(AprSun1)=4),AprSun1,""),IF(AND(YEAR(AprSun1+7)=CalendarYear,MONTH(AprSun1+7)=4),AprSun1+7,""))</f>
        <v>45017</v>
      </c>
      <c r="P13" s="60"/>
      <c r="R13" s="80"/>
    </row>
    <row r="14" spans="1:37" ht="15" customHeight="1" x14ac:dyDescent="0.2">
      <c r="B14" s="52">
        <f>IF(DAY(MarSun1)=1,IF(AND(YEAR(MarSun1+1)=CalendarYear,MONTH(MarSun1+1)=3),MarSun1+1,""),IF(AND(YEAR(MarSun1+8)=CalendarYear,MONTH(MarSun1+8)=3),MarSun1+8,""))</f>
        <v>44990</v>
      </c>
      <c r="C14" s="2">
        <f>IF(DAY(MarSun1)=1,IF(AND(YEAR(MarSun1+2)=CalendarYear,MONTH(MarSun1+2)=3),MarSun1+2,""),IF(AND(YEAR(MarSun1+9)=CalendarYear,MONTH(MarSun1+9)=3),MarSun1+9,""))</f>
        <v>44991</v>
      </c>
      <c r="D14" s="2">
        <f>IF(DAY(MarSun1)=1,IF(AND(YEAR(MarSun1+3)=CalendarYear,MONTH(MarSun1+3)=3),MarSun1+3,""),IF(AND(YEAR(MarSun1+10)=CalendarYear,MONTH(MarSun1+10)=3),MarSun1+10,""))</f>
        <v>44992</v>
      </c>
      <c r="E14" s="2">
        <f>IF(DAY(MarSun1)=1,IF(AND(YEAR(MarSun1+4)=CalendarYear,MONTH(MarSun1+4)=3),MarSun1+4,""),IF(AND(YEAR(MarSun1+11)=CalendarYear,MONTH(MarSun1+11)=3),MarSun1+11,""))</f>
        <v>44993</v>
      </c>
      <c r="F14" s="2">
        <f>IF(DAY(MarSun1)=1,IF(AND(YEAR(MarSun1+5)=CalendarYear,MONTH(MarSun1+5)=3),MarSun1+5,""),IF(AND(YEAR(MarSun1+12)=CalendarYear,MONTH(MarSun1+12)=3),MarSun1+12,""))</f>
        <v>44994</v>
      </c>
      <c r="G14" s="2">
        <f>IF(DAY(MarSun1)=1,IF(AND(YEAR(MarSun1+6)=CalendarYear,MONTH(MarSun1+6)=3),MarSun1+6,""),IF(AND(YEAR(MarSun1+13)=CalendarYear,MONTH(MarSun1+13)=3),MarSun1+13,""))</f>
        <v>44995</v>
      </c>
      <c r="H14" s="25">
        <f>IF(DAY(MarSun1)=1,IF(AND(YEAR(MarSun1+7)=CalendarYear,MONTH(MarSun1+7)=3),MarSun1+7,""),IF(AND(YEAR(MarSun1+14)=CalendarYear,MONTH(MarSun1+14)=3),MarSun1+14,""))</f>
        <v>44996</v>
      </c>
      <c r="I14" s="17">
        <f>IF(DAY(AprSun1)=1,IF(AND(YEAR(AprSun1+1)=CalendarYear,MONTH(AprSun1+1)=4),AprSun1+1,""),IF(AND(YEAR(AprSun1+8)=CalendarYear,MONTH(AprSun1+8)=4),AprSun1+8,""))</f>
        <v>45018</v>
      </c>
      <c r="J14" s="71">
        <f>IF(DAY(AprSun1)=1,IF(AND(YEAR(AprSun1+2)=CalendarYear,MONTH(AprSun1+2)=4),AprSun1+2,""),IF(AND(YEAR(AprSun1+9)=CalendarYear,MONTH(AprSun1+9)=4),AprSun1+9,""))</f>
        <v>45019</v>
      </c>
      <c r="K14" s="2">
        <f>IF(DAY(AprSun1)=1,IF(AND(YEAR(AprSun1+3)=CalendarYear,MONTH(AprSun1+3)=4),AprSun1+3,""),IF(AND(YEAR(AprSun1+10)=CalendarYear,MONTH(AprSun1+10)=4),AprSun1+10,""))</f>
        <v>45020</v>
      </c>
      <c r="L14" s="2">
        <f>IF(DAY(AprSun1)=1,IF(AND(YEAR(AprSun1+4)=CalendarYear,MONTH(AprSun1+4)=4),AprSun1+4,""),IF(AND(YEAR(AprSun1+11)=CalendarYear,MONTH(AprSun1+11)=4),AprSun1+11,""))</f>
        <v>45021</v>
      </c>
      <c r="M14" s="17">
        <f>IF(DAY(AprSun1)=1,IF(AND(YEAR(AprSun1+5)=CalendarYear,MONTH(AprSun1+5)=4),AprSun1+5,""),IF(AND(YEAR(AprSun1+12)=CalendarYear,MONTH(AprSun1+12)=4),AprSun1+12,""))</f>
        <v>45022</v>
      </c>
      <c r="N14" s="17">
        <f>IF(DAY(AprSun1)=1,IF(AND(YEAR(AprSun1+6)=CalendarYear,MONTH(AprSun1+6)=4),AprSun1+6,""),IF(AND(YEAR(AprSun1+13)=CalendarYear,MONTH(AprSun1+13)=4),AprSun1+13,""))</f>
        <v>45023</v>
      </c>
      <c r="O14" s="2">
        <f>IF(DAY(AprSun1)=1,IF(AND(YEAR(AprSun1+7)=CalendarYear,MONTH(AprSun1+7)=4),AprSun1+7,""),IF(AND(YEAR(AprSun1+14)=CalendarYear,MONTH(AprSun1+14)=4),AprSun1+14,""))</f>
        <v>45024</v>
      </c>
      <c r="P14" s="60"/>
      <c r="S14" s="9"/>
    </row>
    <row r="15" spans="1:37" ht="15" customHeight="1" x14ac:dyDescent="0.2">
      <c r="B15" s="52">
        <f>IF(DAY(MarSun1)=1,IF(AND(YEAR(MarSun1+8)=CalendarYear,MONTH(MarSun1+8)=3),MarSun1+8,""),IF(AND(YEAR(MarSun1+15)=CalendarYear,MONTH(MarSun1+15)=3),MarSun1+15,""))</f>
        <v>44997</v>
      </c>
      <c r="C15" s="2">
        <f>IF(DAY(MarSun1)=1,IF(AND(YEAR(MarSun1+9)=CalendarYear,MONTH(MarSun1+9)=3),MarSun1+9,""),IF(AND(YEAR(MarSun1+16)=CalendarYear,MONTH(MarSun1+16)=3),MarSun1+16,""))</f>
        <v>44998</v>
      </c>
      <c r="D15" s="2">
        <f>IF(DAY(MarSun1)=1,IF(AND(YEAR(MarSun1+10)=CalendarYear,MONTH(MarSun1+10)=3),MarSun1+10,""),IF(AND(YEAR(MarSun1+17)=CalendarYear,MONTH(MarSun1+17)=3),MarSun1+17,""))</f>
        <v>44999</v>
      </c>
      <c r="E15" s="2">
        <f>IF(DAY(MarSun1)=1,IF(AND(YEAR(MarSun1+11)=CalendarYear,MONTH(MarSun1+11)=3),MarSun1+11,""),IF(AND(YEAR(MarSun1+18)=CalendarYear,MONTH(MarSun1+18)=3),MarSun1+18,""))</f>
        <v>45000</v>
      </c>
      <c r="F15" s="2">
        <f>IF(DAY(MarSun1)=1,IF(AND(YEAR(MarSun1+12)=CalendarYear,MONTH(MarSun1+12)=3),MarSun1+12,""),IF(AND(YEAR(MarSun1+19)=CalendarYear,MONTH(MarSun1+19)=3),MarSun1+19,""))</f>
        <v>45001</v>
      </c>
      <c r="G15" s="2">
        <f>IF(DAY(MarSun1)=1,IF(AND(YEAR(MarSun1+13)=CalendarYear,MONTH(MarSun1+13)=3),MarSun1+13,""),IF(AND(YEAR(MarSun1+20)=CalendarYear,MONTH(MarSun1+20)=3),MarSun1+20,""))</f>
        <v>45002</v>
      </c>
      <c r="H15" s="25">
        <f>IF(DAY(MarSun1)=1,IF(AND(YEAR(MarSun1+14)=CalendarYear,MONTH(MarSun1+14)=3),MarSun1+14,""),IF(AND(YEAR(MarSun1+21)=CalendarYear,MONTH(MarSun1+21)=3),MarSun1+21,""))</f>
        <v>45003</v>
      </c>
      <c r="I15" s="17">
        <f>IF(DAY(AprSun1)=1,IF(AND(YEAR(AprSun1+8)=CalendarYear,MONTH(AprSun1+8)=4),AprSun1+8,""),IF(AND(YEAR(AprSun1+15)=CalendarYear,MONTH(AprSun1+15)=4),AprSun1+15,""))</f>
        <v>45025</v>
      </c>
      <c r="J15" s="17">
        <f>IF(DAY(AprSun1)=1,IF(AND(YEAR(AprSun1+9)=CalendarYear,MONTH(AprSun1+9)=4),AprSun1+9,""),IF(AND(YEAR(AprSun1+16)=CalendarYear,MONTH(AprSun1+16)=4),AprSun1+16,""))</f>
        <v>45026</v>
      </c>
      <c r="K15" s="2">
        <f>IF(DAY(AprSun1)=1,IF(AND(YEAR(AprSun1+10)=CalendarYear,MONTH(AprSun1+10)=4),AprSun1+10,""),IF(AND(YEAR(AprSun1+17)=CalendarYear,MONTH(AprSun1+17)=4),AprSun1+17,""))</f>
        <v>45027</v>
      </c>
      <c r="L15" s="2">
        <f>IF(DAY(AprSun1)=1,IF(AND(YEAR(AprSun1+11)=CalendarYear,MONTH(AprSun1+11)=4),AprSun1+11,""),IF(AND(YEAR(AprSun1+18)=CalendarYear,MONTH(AprSun1+18)=4),AprSun1+18,""))</f>
        <v>45028</v>
      </c>
      <c r="M15" s="71">
        <f>IF(DAY(AprSun1)=1,IF(AND(YEAR(AprSun1+12)=CalendarYear,MONTH(AprSun1+12)=4),AprSun1+12,""),IF(AND(YEAR(AprSun1+19)=CalendarYear,MONTH(AprSun1+19)=4),AprSun1+19,""))</f>
        <v>45029</v>
      </c>
      <c r="N15" s="2">
        <f>IF(DAY(AprSun1)=1,IF(AND(YEAR(AprSun1+13)=CalendarYear,MONTH(AprSun1+13)=4),AprSun1+13,""),IF(AND(YEAR(AprSun1+20)=CalendarYear,MONTH(AprSun1+20)=4),AprSun1+20,""))</f>
        <v>45030</v>
      </c>
      <c r="O15" s="25">
        <f>IF(DAY(AprSun1)=1,IF(AND(YEAR(AprSun1+14)=CalendarYear,MONTH(AprSun1+14)=4),AprSun1+14,""),IF(AND(YEAR(AprSun1+21)=CalendarYear,MONTH(AprSun1+21)=4),AprSun1+21,""))</f>
        <v>45031</v>
      </c>
      <c r="P15" s="60"/>
      <c r="S15" s="7"/>
    </row>
    <row r="16" spans="1:37" ht="15" customHeight="1" x14ac:dyDescent="0.2">
      <c r="B16" s="52">
        <f>IF(DAY(MarSun1)=1,IF(AND(YEAR(MarSun1+15)=CalendarYear,MONTH(MarSun1+15)=3),MarSun1+15,""),IF(AND(YEAR(MarSun1+22)=CalendarYear,MONTH(MarSun1+22)=3),MarSun1+22,""))</f>
        <v>45004</v>
      </c>
      <c r="C16" s="2">
        <f>IF(DAY(MarSun1)=1,IF(AND(YEAR(MarSun1+16)=CalendarYear,MONTH(MarSun1+16)=3),MarSun1+16,""),IF(AND(YEAR(MarSun1+23)=CalendarYear,MONTH(MarSun1+23)=3),MarSun1+23,""))</f>
        <v>45005</v>
      </c>
      <c r="D16" s="2">
        <f>IF(DAY(MarSun1)=1,IF(AND(YEAR(MarSun1+17)=CalendarYear,MONTH(MarSun1+17)=3),MarSun1+17,""),IF(AND(YEAR(MarSun1+24)=CalendarYear,MONTH(MarSun1+24)=3),MarSun1+24,""))</f>
        <v>45006</v>
      </c>
      <c r="E16" s="2">
        <f>IF(DAY(MarSun1)=1,IF(AND(YEAR(MarSun1+18)=CalendarYear,MONTH(MarSun1+18)=3),MarSun1+18,""),IF(AND(YEAR(MarSun1+25)=CalendarYear,MONTH(MarSun1+25)=3),MarSun1+25,""))</f>
        <v>45007</v>
      </c>
      <c r="F16" s="2">
        <f>IF(DAY(MarSun1)=1,IF(AND(YEAR(MarSun1+19)=CalendarYear,MONTH(MarSun1+19)=3),MarSun1+19,""),IF(AND(YEAR(MarSun1+26)=CalendarYear,MONTH(MarSun1+26)=3),MarSun1+26,""))</f>
        <v>45008</v>
      </c>
      <c r="G16" s="2">
        <f>IF(DAY(MarSun1)=1,IF(AND(YEAR(MarSun1+20)=CalendarYear,MONTH(MarSun1+20)=3),MarSun1+20,""),IF(AND(YEAR(MarSun1+27)=CalendarYear,MONTH(MarSun1+27)=3),MarSun1+27,""))</f>
        <v>45009</v>
      </c>
      <c r="H16" s="25">
        <f>IF(DAY(MarSun1)=1,IF(AND(YEAR(MarSun1+21)=CalendarYear,MONTH(MarSun1+21)=3),MarSun1+21,""),IF(AND(YEAR(MarSun1+28)=CalendarYear,MONTH(MarSun1+28)=3),MarSun1+28,""))</f>
        <v>45010</v>
      </c>
      <c r="I16" s="17">
        <f>IF(DAY(AprSun1)=1,IF(AND(YEAR(AprSun1+15)=CalendarYear,MONTH(AprSun1+15)=4),AprSun1+15,""),IF(AND(YEAR(AprSun1+22)=CalendarYear,MONTH(AprSun1+22)=4),AprSun1+22,""))</f>
        <v>45032</v>
      </c>
      <c r="J16" s="2">
        <f>IF(DAY(AprSun1)=1,IF(AND(YEAR(AprSun1+16)=CalendarYear,MONTH(AprSun1+16)=4),AprSun1+16,""),IF(AND(YEAR(AprSun1+23)=CalendarYear,MONTH(AprSun1+23)=4),AprSun1+23,""))</f>
        <v>45033</v>
      </c>
      <c r="K16" s="2">
        <f>IF(DAY(AprSun1)=1,IF(AND(YEAR(AprSun1+17)=CalendarYear,MONTH(AprSun1+17)=4),AprSun1+17,""),IF(AND(YEAR(AprSun1+24)=CalendarYear,MONTH(AprSun1+24)=4),AprSun1+24,""))</f>
        <v>45034</v>
      </c>
      <c r="L16" s="2">
        <f>IF(DAY(AprSun1)=1,IF(AND(YEAR(AprSun1+18)=CalendarYear,MONTH(AprSun1+18)=4),AprSun1+18,""),IF(AND(YEAR(AprSun1+25)=CalendarYear,MONTH(AprSun1+25)=4),AprSun1+25,""))</f>
        <v>45035</v>
      </c>
      <c r="M16" s="17">
        <f>IF(DAY(AprSun1)=1,IF(AND(YEAR(AprSun1+19)=CalendarYear,MONTH(AprSun1+19)=4),AprSun1+19,""),IF(AND(YEAR(AprSun1+26)=CalendarYear,MONTH(AprSun1+26)=4),AprSun1+26,""))</f>
        <v>45036</v>
      </c>
      <c r="N16" s="2">
        <f>IF(DAY(AprSun1)=1,IF(AND(YEAR(AprSun1+20)=CalendarYear,MONTH(AprSun1+20)=4),AprSun1+20,""),IF(AND(YEAR(AprSun1+27)=CalendarYear,MONTH(AprSun1+27)=4),AprSun1+27,""))</f>
        <v>45037</v>
      </c>
      <c r="O16" s="25">
        <f>IF(DAY(AprSun1)=1,IF(AND(YEAR(AprSun1+21)=CalendarYear,MONTH(AprSun1+21)=4),AprSun1+21,""),IF(AND(YEAR(AprSun1+28)=CalendarYear,MONTH(AprSun1+28)=4),AprSun1+28,""))</f>
        <v>45038</v>
      </c>
      <c r="P16" s="60"/>
      <c r="S16" s="8"/>
    </row>
    <row r="17" spans="1:37" ht="15" customHeight="1" x14ac:dyDescent="0.2">
      <c r="B17" s="52">
        <f>IF(DAY(MarSun1)=1,IF(AND(YEAR(MarSun1+22)=CalendarYear,MONTH(MarSun1+22)=3),MarSun1+22,""),IF(AND(YEAR(MarSun1+29)=CalendarYear,MONTH(MarSun1+29)=3),MarSun1+29,""))</f>
        <v>45011</v>
      </c>
      <c r="C17" s="2">
        <f>IF(DAY(MarSun1)=1,IF(AND(YEAR(MarSun1+23)=CalendarYear,MONTH(MarSun1+23)=3),MarSun1+23,""),IF(AND(YEAR(MarSun1+30)=CalendarYear,MONTH(MarSun1+30)=3),MarSun1+30,""))</f>
        <v>45012</v>
      </c>
      <c r="D17" s="2">
        <f>IF(DAY(MarSun1)=1,IF(AND(YEAR(MarSun1+24)=CalendarYear,MONTH(MarSun1+24)=3),MarSun1+24,""),IF(AND(YEAR(MarSun1+31)=CalendarYear,MONTH(MarSun1+31)=3),MarSun1+31,""))</f>
        <v>45013</v>
      </c>
      <c r="E17" s="2">
        <f>IF(DAY(MarSun1)=1,IF(AND(YEAR(MarSun1+25)=CalendarYear,MONTH(MarSun1+25)=3),MarSun1+25,""),IF(AND(YEAR(MarSun1+32)=CalendarYear,MONTH(MarSun1+32)=3),MarSun1+32,""))</f>
        <v>45014</v>
      </c>
      <c r="F17" s="2">
        <f>IF(DAY(MarSun1)=1,IF(AND(YEAR(MarSun1+26)=CalendarYear,MONTH(MarSun1+26)=3),MarSun1+26,""),IF(AND(YEAR(MarSun1+33)=CalendarYear,MONTH(MarSun1+33)=3),MarSun1+33,""))</f>
        <v>45015</v>
      </c>
      <c r="G17" s="2">
        <f>IF(DAY(MarSun1)=1,IF(AND(YEAR(MarSun1+27)=CalendarYear,MONTH(MarSun1+27)=3),MarSun1+27,""),IF(AND(YEAR(MarSun1+34)=CalendarYear,MONTH(MarSun1+34)=3),MarSun1+34,""))</f>
        <v>45016</v>
      </c>
      <c r="H17" s="25" t="str">
        <f>IF(DAY(MarSun1)=1,IF(AND(YEAR(MarSun1+28)=CalendarYear,MONTH(MarSun1+28)=3),MarSun1+28,""),IF(AND(YEAR(MarSun1+35)=CalendarYear,MONTH(MarSun1+35)=3),MarSun1+35,""))</f>
        <v/>
      </c>
      <c r="I17" s="17">
        <f>IF(DAY(AprSun1)=1,IF(AND(YEAR(AprSun1+22)=CalendarYear,MONTH(AprSun1+22)=4),AprSun1+22,""),IF(AND(YEAR(AprSun1+29)=CalendarYear,MONTH(AprSun1+29)=4),AprSun1+29,""))</f>
        <v>45039</v>
      </c>
      <c r="J17" s="2">
        <f>IF(DAY(AprSun1)=1,IF(AND(YEAR(AprSun1+23)=CalendarYear,MONTH(AprSun1+23)=4),AprSun1+23,""),IF(AND(YEAR(AprSun1+30)=CalendarYear,MONTH(AprSun1+30)=4),AprSun1+30,""))</f>
        <v>45040</v>
      </c>
      <c r="K17" s="2">
        <f>IF(DAY(AprSun1)=1,IF(AND(YEAR(AprSun1+24)=CalendarYear,MONTH(AprSun1+24)=4),AprSun1+24,""),IF(AND(YEAR(AprSun1+31)=CalendarYear,MONTH(AprSun1+31)=4),AprSun1+31,""))</f>
        <v>45041</v>
      </c>
      <c r="L17" s="2">
        <f>IF(DAY(AprSun1)=1,IF(AND(YEAR(AprSun1+25)=CalendarYear,MONTH(AprSun1+25)=4),AprSun1+25,""),IF(AND(YEAR(AprSun1+32)=CalendarYear,MONTH(AprSun1+32)=4),AprSun1+32,""))</f>
        <v>45042</v>
      </c>
      <c r="M17" s="2">
        <f>IF(DAY(AprSun1)=1,IF(AND(YEAR(AprSun1+26)=CalendarYear,MONTH(AprSun1+26)=4),AprSun1+26,""),IF(AND(YEAR(AprSun1+33)=CalendarYear,MONTH(AprSun1+33)=4),AprSun1+33,""))</f>
        <v>45043</v>
      </c>
      <c r="N17" s="2">
        <f>IF(DAY(AprSun1)=1,IF(AND(YEAR(AprSun1+27)=CalendarYear,MONTH(AprSun1+27)=4),AprSun1+27,""),IF(AND(YEAR(AprSun1+34)=CalendarYear,MONTH(AprSun1+34)=4),AprSun1+34,""))</f>
        <v>45044</v>
      </c>
      <c r="O17" s="25">
        <f>IF(DAY(AprSun1)=1,IF(AND(YEAR(AprSun1+28)=CalendarYear,MONTH(AprSun1+28)=4),AprSun1+28,""),IF(AND(YEAR(AprSun1+35)=CalendarYear,MONTH(AprSun1+35)=4),AprSun1+35,""))</f>
        <v>45045</v>
      </c>
      <c r="P17" s="60"/>
    </row>
    <row r="18" spans="1:37" ht="15" customHeight="1" x14ac:dyDescent="0.3">
      <c r="A18" s="15" t="s">
        <v>5</v>
      </c>
      <c r="B18" s="32" t="str">
        <f>IF(DAY(MarSun1)=1,IF(AND(YEAR(MarSun1+29)=CalendarYear,MONTH(MarSun1+29)=3),MarSun1+29,""),IF(AND(YEAR(MarSun1+36)=CalendarYear,MONTH(MarSun1+36)=3),MarSun1+36,""))</f>
        <v/>
      </c>
      <c r="C18" s="27" t="str">
        <f>IF(DAY(MarSun1)=1,IF(AND(YEAR(MarSun1+30)=CalendarYear,MONTH(MarSun1+30)=3),MarSun1+30,""),IF(AND(YEAR(MarSun1+37)=CalendarYear,MONTH(MarSun1+37)=3),MarSun1+37,""))</f>
        <v/>
      </c>
      <c r="D18" s="27" t="str">
        <f>IF(DAY(MarSun1)=1,IF(AND(YEAR(MarSun1+31)=CalendarYear,MONTH(MarSun1+31)=3),MarSun1+31,""),IF(AND(YEAR(MarSun1+38)=CalendarYear,MONTH(MarSun1+38)=3),MarSun1+38,""))</f>
        <v/>
      </c>
      <c r="E18" s="27" t="str">
        <f>IF(DAY(MarSun1)=1,IF(AND(YEAR(MarSun1+32)=CalendarYear,MONTH(MarSun1+32)=3),MarSun1+32,""),IF(AND(YEAR(MarSun1+39)=CalendarYear,MONTH(MarSun1+39)=3),MarSun1+39,""))</f>
        <v/>
      </c>
      <c r="F18" s="27" t="str">
        <f>IF(DAY(MarSun1)=1,IF(AND(YEAR(MarSun1+33)=CalendarYear,MONTH(MarSun1+33)=3),MarSun1+33,""),IF(AND(YEAR(MarSun1+40)=CalendarYear,MONTH(MarSun1+40)=3),MarSun1+40,""))</f>
        <v/>
      </c>
      <c r="G18" s="27" t="str">
        <f>IF(DAY(MarSun1)=1,IF(AND(YEAR(MarSun1+34)=CalendarYear,MONTH(MarSun1+34)=3),MarSun1+34,""),IF(AND(YEAR(MarSun1+41)=CalendarYear,MONTH(MarSun1+41)=3),MarSun1+41,""))</f>
        <v/>
      </c>
      <c r="H18" s="28" t="str">
        <f>IF(DAY(MarSun1)=1,IF(AND(YEAR(MarSun1+35)=CalendarYear,MONTH(MarSun1+35)=3),MarSun1+35,""),IF(AND(YEAR(MarSun1+42)=CalendarYear,MONTH(MarSun1+42)=3),MarSun1+42,""))</f>
        <v/>
      </c>
      <c r="I18" s="35">
        <f>IF(DAY(AprSun1)=1,IF(AND(YEAR(AprSun1+29)=CalendarYear,MONTH(AprSun1+29)=4),AprSun1+29,""),IF(AND(YEAR(AprSun1+36)=CalendarYear,MONTH(AprSun1+36)=4),AprSun1+36,""))</f>
        <v>45046</v>
      </c>
      <c r="J18" s="27" t="str">
        <f>IF(DAY(AprSun1)=1,IF(AND(YEAR(AprSun1+30)=CalendarYear,MONTH(AprSun1+30)=4),AprSun1+30,""),IF(AND(YEAR(AprSun1+37)=CalendarYear,MONTH(AprSun1+37)=4),AprSun1+37,""))</f>
        <v/>
      </c>
      <c r="K18" s="27" t="str">
        <f>IF(DAY(AprSun1)=1,IF(AND(YEAR(AprSun1+31)=CalendarYear,MONTH(AprSun1+31)=4),AprSun1+31,""),IF(AND(YEAR(AprSun1+38)=CalendarYear,MONTH(AprSun1+38)=4),AprSun1+38,""))</f>
        <v/>
      </c>
      <c r="L18" s="27" t="str">
        <f>IF(DAY(AprSun1)=1,IF(AND(YEAR(AprSun1+32)=CalendarYear,MONTH(AprSun1+32)=4),AprSun1+32,""),IF(AND(YEAR(AprSun1+39)=CalendarYear,MONTH(AprSun1+39)=4),AprSun1+39,""))</f>
        <v/>
      </c>
      <c r="M18" s="27" t="str">
        <f>IF(DAY(AprSun1)=1,IF(AND(YEAR(AprSun1+33)=CalendarYear,MONTH(AprSun1+33)=4),AprSun1+33,""),IF(AND(YEAR(AprSun1+40)=CalendarYear,MONTH(AprSun1+40)=4),AprSun1+40,""))</f>
        <v/>
      </c>
      <c r="N18" s="27" t="str">
        <f>IF(DAY(AprSun1)=1,IF(AND(YEAR(AprSun1+34)=CalendarYear,MONTH(AprSun1+34)=4),AprSun1+34,""),IF(AND(YEAR(AprSun1+41)=CalendarYear,MONTH(AprSun1+41)=4),AprSun1+41,""))</f>
        <v/>
      </c>
      <c r="O18" s="28" t="str">
        <f>IF(DAY(AprSun1)=1,IF(AND(YEAR(AprSun1+35)=CalendarYear,MONTH(AprSun1+35)=4),AprSun1+35,""),IF(AND(YEAR(AprSun1+42)=CalendarYear,MONTH(AprSun1+42)=4),AprSun1+42,""))</f>
        <v/>
      </c>
      <c r="P18" s="61"/>
      <c r="Q18" s="1"/>
      <c r="R18" s="78"/>
      <c r="T18" s="1"/>
      <c r="U18" s="1"/>
      <c r="W18" s="1"/>
      <c r="X18" s="1"/>
      <c r="Y18" s="1"/>
      <c r="Z18" s="1"/>
      <c r="AA18" s="1"/>
      <c r="AB18" s="1"/>
      <c r="AC18" s="1"/>
      <c r="AE18" s="1"/>
      <c r="AF18" s="1"/>
      <c r="AG18" s="1"/>
      <c r="AH18" s="1"/>
      <c r="AI18" s="1"/>
      <c r="AJ18" s="1"/>
      <c r="AK18" s="1"/>
    </row>
    <row r="19" spans="1:37" ht="15" customHeight="1" x14ac:dyDescent="0.2">
      <c r="A19" s="15" t="s">
        <v>13</v>
      </c>
      <c r="B19" s="100" t="s">
        <v>23</v>
      </c>
      <c r="C19" s="90"/>
      <c r="D19" s="90"/>
      <c r="E19" s="90"/>
      <c r="F19" s="90"/>
      <c r="G19" s="90"/>
      <c r="H19" s="91"/>
      <c r="I19" s="100" t="s">
        <v>24</v>
      </c>
      <c r="J19" s="90"/>
      <c r="K19" s="90"/>
      <c r="L19" s="90"/>
      <c r="M19" s="90"/>
      <c r="N19" s="90"/>
      <c r="O19" s="91"/>
      <c r="P19" s="60"/>
    </row>
    <row r="20" spans="1:37" ht="15" customHeight="1" x14ac:dyDescent="0.2">
      <c r="A20" s="15"/>
      <c r="B20" s="51" t="s">
        <v>0</v>
      </c>
      <c r="C20" s="13" t="s">
        <v>44</v>
      </c>
      <c r="D20" s="13" t="s">
        <v>45</v>
      </c>
      <c r="E20" s="13" t="s">
        <v>46</v>
      </c>
      <c r="F20" s="13" t="s">
        <v>47</v>
      </c>
      <c r="G20" s="13" t="s">
        <v>48</v>
      </c>
      <c r="H20" s="24" t="s">
        <v>49</v>
      </c>
      <c r="I20" s="18" t="s">
        <v>0</v>
      </c>
      <c r="J20" s="13" t="s">
        <v>44</v>
      </c>
      <c r="K20" s="13" t="s">
        <v>45</v>
      </c>
      <c r="L20" s="13" t="s">
        <v>46</v>
      </c>
      <c r="M20" s="13" t="s">
        <v>47</v>
      </c>
      <c r="N20" s="13" t="s">
        <v>48</v>
      </c>
      <c r="O20" s="24" t="s">
        <v>49</v>
      </c>
      <c r="P20" s="60"/>
    </row>
    <row r="21" spans="1:37" ht="15" customHeight="1" x14ac:dyDescent="0.2">
      <c r="B21" s="52" t="str">
        <f>IF(DAY(MaySun1)=1,"",IF(AND(YEAR(MaySun1+1)=CalendarYear,MONTH(MaySun1+1)=5),MaySun1+1,""))</f>
        <v/>
      </c>
      <c r="C21" s="17">
        <f>IF(DAY(MaySun1)=1,"",IF(AND(YEAR(MaySun1+2)=CalendarYear,MONTH(MaySun1+2)=5),MaySun1+2,""))</f>
        <v>45047</v>
      </c>
      <c r="D21" s="2">
        <f>IF(DAY(MaySun1)=1,"",IF(AND(YEAR(MaySun1+3)=CalendarYear,MONTH(MaySun1+3)=5),MaySun1+3,""))</f>
        <v>45048</v>
      </c>
      <c r="E21" s="2">
        <f>IF(DAY(MaySun1)=1,"",IF(AND(YEAR(MaySun1+4)=CalendarYear,MONTH(MaySun1+4)=5),MaySun1+4,""))</f>
        <v>45049</v>
      </c>
      <c r="F21" s="2">
        <f>IF(DAY(MaySun1)=1,"",IF(AND(YEAR(MaySun1+5)=CalendarYear,MONTH(MaySun1+5)=5),MaySun1+5,""))</f>
        <v>45050</v>
      </c>
      <c r="G21" s="2">
        <f>IF(DAY(MaySun1)=1,"",IF(AND(YEAR(MaySun1+6)=CalendarYear,MONTH(MaySun1+6)=5),MaySun1+6,""))</f>
        <v>45051</v>
      </c>
      <c r="H21" s="25">
        <f>IF(DAY(MaySun1)=1,IF(AND(YEAR(MaySun1)=CalendarYear,MONTH(MaySun1)=5),MaySun1,""),IF(AND(YEAR(MaySun1+7)=CalendarYear,MONTH(MaySun1+7)=5),MaySun1+7,""))</f>
        <v>45052</v>
      </c>
      <c r="I21" s="17" t="str">
        <f>IF(DAY(JunSun1)=1,"",IF(AND(YEAR(JunSun1+1)=CalendarYear,MONTH(JunSun1+1)=6),JunSun1+1,""))</f>
        <v/>
      </c>
      <c r="J21" s="17" t="str">
        <f>IF(DAY(JunSun1)=1,"",IF(AND(YEAR(JunSun1+2)=CalendarYear,MONTH(JunSun1+2)=6),JunSun1+2,""))</f>
        <v/>
      </c>
      <c r="K21" s="2" t="str">
        <f>IF(DAY(JunSun1)=1,"",IF(AND(YEAR(JunSun1+3)=CalendarYear,MONTH(JunSun1+3)=6),JunSun1+3,""))</f>
        <v/>
      </c>
      <c r="L21" s="2" t="str">
        <f>IF(DAY(JunSun1)=1,"",IF(AND(YEAR(JunSun1+4)=CalendarYear,MONTH(JunSun1+4)=6),JunSun1+4,""))</f>
        <v/>
      </c>
      <c r="M21" s="2">
        <f>IF(DAY(JunSun1)=1,"",IF(AND(YEAR(JunSun1+5)=CalendarYear,MONTH(JunSun1+5)=6),JunSun1+5,""))</f>
        <v>45078</v>
      </c>
      <c r="N21" s="2">
        <f>IF(DAY(JunSun1)=1,"",IF(AND(YEAR(JunSun1+6)=CalendarYear,MONTH(JunSun1+6)=6),JunSun1+6,""))</f>
        <v>45079</v>
      </c>
      <c r="O21" s="25">
        <f>IF(DAY(JunSun1)=1,IF(AND(YEAR(JunSun1)=CalendarYear,MONTH(JunSun1)=6),JunSun1,""),IF(AND(YEAR(JunSun1+7)=CalendarYear,MONTH(JunSun1+7)=6),JunSun1+7,""))</f>
        <v>45080</v>
      </c>
      <c r="P21" s="60"/>
    </row>
    <row r="22" spans="1:37" ht="15" customHeight="1" x14ac:dyDescent="0.3">
      <c r="B22" s="52">
        <f>IF(DAY(MaySun1)=1,IF(AND(YEAR(MaySun1+1)=CalendarYear,MONTH(MaySun1+1)=5),MaySun1+1,""),IF(AND(YEAR(MaySun1+8)=CalendarYear,MONTH(MaySun1+8)=5),MaySun1+8,""))</f>
        <v>45053</v>
      </c>
      <c r="C22" s="2">
        <f>IF(DAY(MaySun1)=1,IF(AND(YEAR(MaySun1+2)=CalendarYear,MONTH(MaySun1+2)=5),MaySun1+2,""),IF(AND(YEAR(MaySun1+9)=CalendarYear,MONTH(MaySun1+9)=5),MaySun1+9,""))</f>
        <v>45054</v>
      </c>
      <c r="D22" s="2">
        <f>IF(DAY(MaySun1)=1,IF(AND(YEAR(MaySun1+3)=CalendarYear,MONTH(MaySun1+3)=5),MaySun1+3,""),IF(AND(YEAR(MaySun1+10)=CalendarYear,MONTH(MaySun1+10)=5),MaySun1+10,""))</f>
        <v>45055</v>
      </c>
      <c r="E22" s="2">
        <f>IF(DAY(MaySun1)=1,IF(AND(YEAR(MaySun1+4)=CalendarYear,MONTH(MaySun1+4)=5),MaySun1+4,""),IF(AND(YEAR(MaySun1+11)=CalendarYear,MONTH(MaySun1+11)=5),MaySun1+11,""))</f>
        <v>45056</v>
      </c>
      <c r="F22" s="2">
        <f>IF(DAY(MaySun1)=1,IF(AND(YEAR(MaySun1+5)=CalendarYear,MONTH(MaySun1+5)=5),MaySun1+5,""),IF(AND(YEAR(MaySun1+12)=CalendarYear,MONTH(MaySun1+12)=5),MaySun1+12,""))</f>
        <v>45057</v>
      </c>
      <c r="G22" s="2">
        <f>IF(DAY(MaySun1)=1,IF(AND(YEAR(MaySun1+6)=CalendarYear,MONTH(MaySun1+6)=5),MaySun1+6,""),IF(AND(YEAR(MaySun1+13)=CalendarYear,MONTH(MaySun1+13)=5),MaySun1+13,""))</f>
        <v>45058</v>
      </c>
      <c r="H22" s="25">
        <f>IF(DAY(MaySun1)=1,IF(AND(YEAR(MaySun1+7)=CalendarYear,MONTH(MaySun1+7)=5),MaySun1+7,""),IF(AND(YEAR(MaySun1+14)=CalendarYear,MONTH(MaySun1+14)=5),MaySun1+14,""))</f>
        <v>45059</v>
      </c>
      <c r="I22" s="17">
        <f>IF(DAY(JunSun1)=1,IF(AND(YEAR(JunSun1+1)=CalendarYear,MONTH(JunSun1+1)=6),JunSun1+1,""),IF(AND(YEAR(JunSun1+8)=CalendarYear,MONTH(JunSun1+8)=6),JunSun1+8,""))</f>
        <v>45081</v>
      </c>
      <c r="J22" s="2">
        <f>IF(DAY(JunSun1)=1,IF(AND(YEAR(JunSun1+2)=CalendarYear,MONTH(JunSun1+2)=6),JunSun1+2,""),IF(AND(YEAR(JunSun1+9)=CalendarYear,MONTH(JunSun1+9)=6),JunSun1+9,""))</f>
        <v>45082</v>
      </c>
      <c r="K22" s="2">
        <f>IF(DAY(JunSun1)=1,IF(AND(YEAR(JunSun1+3)=CalendarYear,MONTH(JunSun1+3)=6),JunSun1+3,""),IF(AND(YEAR(JunSun1+10)=CalendarYear,MONTH(JunSun1+10)=6),JunSun1+10,""))</f>
        <v>45083</v>
      </c>
      <c r="L22" s="2">
        <f>IF(DAY(JunSun1)=1,IF(AND(YEAR(JunSun1+4)=CalendarYear,MONTH(JunSun1+4)=6),JunSun1+4,""),IF(AND(YEAR(JunSun1+11)=CalendarYear,MONTH(JunSun1+11)=6),JunSun1+11,""))</f>
        <v>45084</v>
      </c>
      <c r="M22" s="2">
        <f>IF(DAY(JunSun1)=1,IF(AND(YEAR(JunSun1+5)=CalendarYear,MONTH(JunSun1+5)=6),JunSun1+5,""),IF(AND(YEAR(JunSun1+12)=CalendarYear,MONTH(JunSun1+12)=6),JunSun1+12,""))</f>
        <v>45085</v>
      </c>
      <c r="N22" s="2">
        <f>IF(DAY(JunSun1)=1,IF(AND(YEAR(JunSun1+6)=CalendarYear,MONTH(JunSun1+6)=6),JunSun1+6,""),IF(AND(YEAR(JunSun1+13)=CalendarYear,MONTH(JunSun1+13)=6),JunSun1+13,""))</f>
        <v>45086</v>
      </c>
      <c r="O22" s="25">
        <f>IF(DAY(JunSun1)=1,IF(AND(YEAR(JunSun1+7)=CalendarYear,MONTH(JunSun1+7)=6),JunSun1+7,""),IF(AND(YEAR(JunSun1+14)=CalendarYear,MONTH(JunSun1+14)=6),JunSun1+14,""))</f>
        <v>45087</v>
      </c>
      <c r="P22" s="60"/>
      <c r="R22" s="58" t="s">
        <v>31</v>
      </c>
    </row>
    <row r="23" spans="1:37" ht="15" customHeight="1" x14ac:dyDescent="0.3">
      <c r="B23" s="52">
        <f>IF(DAY(MaySun1)=1,IF(AND(YEAR(MaySun1+8)=CalendarYear,MONTH(MaySun1+8)=5),MaySun1+8,""),IF(AND(YEAR(MaySun1+15)=CalendarYear,MONTH(MaySun1+15)=5),MaySun1+15,""))</f>
        <v>45060</v>
      </c>
      <c r="C23" s="2">
        <f>IF(DAY(MaySun1)=1,IF(AND(YEAR(MaySun1+9)=CalendarYear,MONTH(MaySun1+9)=5),MaySun1+9,""),IF(AND(YEAR(MaySun1+16)=CalendarYear,MONTH(MaySun1+16)=5),MaySun1+16,""))</f>
        <v>45061</v>
      </c>
      <c r="D23" s="2">
        <f>IF(DAY(MaySun1)=1,IF(AND(YEAR(MaySun1+10)=CalendarYear,MONTH(MaySun1+10)=5),MaySun1+10,""),IF(AND(YEAR(MaySun1+17)=CalendarYear,MONTH(MaySun1+17)=5),MaySun1+17,""))</f>
        <v>45062</v>
      </c>
      <c r="E23" s="2">
        <f>IF(DAY(MaySun1)=1,IF(AND(YEAR(MaySun1+11)=CalendarYear,MONTH(MaySun1+11)=5),MaySun1+11,""),IF(AND(YEAR(MaySun1+18)=CalendarYear,MONTH(MaySun1+18)=5),MaySun1+18,""))</f>
        <v>45063</v>
      </c>
      <c r="F23" s="17">
        <f>IF(DAY(MaySun1)=1,IF(AND(YEAR(MaySun1+12)=CalendarYear,MONTH(MaySun1+12)=5),MaySun1+12,""),IF(AND(YEAR(MaySun1+19)=CalendarYear,MONTH(MaySun1+19)=5),MaySun1+19,""))</f>
        <v>45064</v>
      </c>
      <c r="G23" s="2">
        <f>IF(DAY(MaySun1)=1,IF(AND(YEAR(MaySun1+13)=CalendarYear,MONTH(MaySun1+13)=5),MaySun1+13,""),IF(AND(YEAR(MaySun1+20)=CalendarYear,MONTH(MaySun1+20)=5),MaySun1+20,""))</f>
        <v>45065</v>
      </c>
      <c r="H23" s="25">
        <f>IF(DAY(MaySun1)=1,IF(AND(YEAR(MaySun1+14)=CalendarYear,MONTH(MaySun1+14)=5),MaySun1+14,""),IF(AND(YEAR(MaySun1+21)=CalendarYear,MONTH(MaySun1+21)=5),MaySun1+21,""))</f>
        <v>45066</v>
      </c>
      <c r="I23" s="17">
        <f>IF(DAY(JunSun1)=1,IF(AND(YEAR(JunSun1+8)=CalendarYear,MONTH(JunSun1+8)=6),JunSun1+8,""),IF(AND(YEAR(JunSun1+15)=CalendarYear,MONTH(JunSun1+15)=6),JunSun1+15,""))</f>
        <v>45088</v>
      </c>
      <c r="J23" s="2">
        <f>IF(DAY(JunSun1)=1,IF(AND(YEAR(JunSun1+9)=CalendarYear,MONTH(JunSun1+9)=6),JunSun1+9,""),IF(AND(YEAR(JunSun1+16)=CalendarYear,MONTH(JunSun1+16)=6),JunSun1+16,""))</f>
        <v>45089</v>
      </c>
      <c r="K23" s="2">
        <f>IF(DAY(JunSun1)=1,IF(AND(YEAR(JunSun1+10)=CalendarYear,MONTH(JunSun1+10)=6),JunSun1+10,""),IF(AND(YEAR(JunSun1+17)=CalendarYear,MONTH(JunSun1+17)=6),JunSun1+17,""))</f>
        <v>45090</v>
      </c>
      <c r="L23" s="71">
        <f>IF(DAY(JunSun1)=1,IF(AND(YEAR(JunSun1+11)=CalendarYear,MONTH(JunSun1+11)=6),JunSun1+11,""),IF(AND(YEAR(JunSun1+18)=CalendarYear,MONTH(JunSun1+18)=6),JunSun1+18,""))</f>
        <v>45091</v>
      </c>
      <c r="M23" s="71">
        <f>IF(DAY(JunSun1)=1,IF(AND(YEAR(JunSun1+12)=CalendarYear,MONTH(JunSun1+12)=6),JunSun1+12,""),IF(AND(YEAR(JunSun1+19)=CalendarYear,MONTH(JunSun1+19)=6),JunSun1+19,""))</f>
        <v>45092</v>
      </c>
      <c r="N23" s="2">
        <f>IF(DAY(JunSun1)=1,IF(AND(YEAR(JunSun1+13)=CalendarYear,MONTH(JunSun1+13)=6),JunSun1+13,""),IF(AND(YEAR(JunSun1+20)=CalendarYear,MONTH(JunSun1+20)=6),JunSun1+20,""))</f>
        <v>45093</v>
      </c>
      <c r="O23" s="37">
        <f>IF(DAY(JunSun1)=1,IF(AND(YEAR(JunSun1+14)=CalendarYear,MONTH(JunSun1+14)=6),JunSun1+14,""),IF(AND(YEAR(JunSun1+21)=CalendarYear,MONTH(JunSun1+21)=6),JunSun1+21,""))</f>
        <v>45094</v>
      </c>
      <c r="P23" s="60"/>
      <c r="R23" s="55" t="s">
        <v>35</v>
      </c>
    </row>
    <row r="24" spans="1:37" ht="15" customHeight="1" x14ac:dyDescent="0.25">
      <c r="B24" s="52">
        <f>IF(DAY(MaySun1)=1,IF(AND(YEAR(MaySun1+15)=CalendarYear,MONTH(MaySun1+15)=5),MaySun1+15,""),IF(AND(YEAR(MaySun1+22)=CalendarYear,MONTH(MaySun1+22)=5),MaySun1+22,""))</f>
        <v>45067</v>
      </c>
      <c r="C24" s="2">
        <f>IF(DAY(MaySun1)=1,IF(AND(YEAR(MaySun1+16)=CalendarYear,MONTH(MaySun1+16)=5),MaySun1+16,""),IF(AND(YEAR(MaySun1+23)=CalendarYear,MONTH(MaySun1+23)=5),MaySun1+23,""))</f>
        <v>45068</v>
      </c>
      <c r="D24" s="2">
        <f>IF(DAY(MaySun1)=1,IF(AND(YEAR(MaySun1+17)=CalendarYear,MONTH(MaySun1+17)=5),MaySun1+17,""),IF(AND(YEAR(MaySun1+24)=CalendarYear,MONTH(MaySun1+24)=5),MaySun1+24,""))</f>
        <v>45069</v>
      </c>
      <c r="E24" s="2">
        <f>IF(DAY(MaySun1)=1,IF(AND(YEAR(MaySun1+18)=CalendarYear,MONTH(MaySun1+18)=5),MaySun1+18,""),IF(AND(YEAR(MaySun1+25)=CalendarYear,MONTH(MaySun1+25)=5),MaySun1+25,""))</f>
        <v>45070</v>
      </c>
      <c r="F24" s="71">
        <f>IF(DAY(MaySun1)=1,IF(AND(YEAR(MaySun1+19)=CalendarYear,MONTH(MaySun1+19)=5),MaySun1+19,""),IF(AND(YEAR(MaySun1+26)=CalendarYear,MONTH(MaySun1+26)=5),MaySun1+26,""))</f>
        <v>45071</v>
      </c>
      <c r="G24" s="2">
        <f>IF(DAY(MaySun1)=1,IF(AND(YEAR(MaySun1+20)=CalendarYear,MONTH(MaySun1+20)=5),MaySun1+20,""),IF(AND(YEAR(MaySun1+27)=CalendarYear,MONTH(MaySun1+27)=5),MaySun1+27,""))</f>
        <v>45072</v>
      </c>
      <c r="H24" s="25">
        <f>IF(DAY(MaySun1)=1,IF(AND(YEAR(MaySun1+21)=CalendarYear,MONTH(MaySun1+21)=5),MaySun1+21,""),IF(AND(YEAR(MaySun1+28)=CalendarYear,MONTH(MaySun1+28)=5),MaySun1+28,""))</f>
        <v>45073</v>
      </c>
      <c r="I24" s="17">
        <f>IF(DAY(JunSun1)=1,IF(AND(YEAR(JunSun1+15)=CalendarYear,MONTH(JunSun1+15)=6),JunSun1+15,""),IF(AND(YEAR(JunSun1+22)=CalendarYear,MONTH(JunSun1+22)=6),JunSun1+22,""))</f>
        <v>45095</v>
      </c>
      <c r="J24" s="2">
        <f>IF(DAY(JunSun1)=1,IF(AND(YEAR(JunSun1+16)=CalendarYear,MONTH(JunSun1+16)=6),JunSun1+16,""),IF(AND(YEAR(JunSun1+23)=CalendarYear,MONTH(JunSun1+23)=6),JunSun1+23,""))</f>
        <v>45096</v>
      </c>
      <c r="K24" s="2">
        <f>IF(DAY(JunSun1)=1,IF(AND(YEAR(JunSun1+17)=CalendarYear,MONTH(JunSun1+17)=6),JunSun1+17,""),IF(AND(YEAR(JunSun1+24)=CalendarYear,MONTH(JunSun1+24)=6),JunSun1+24,""))</f>
        <v>45097</v>
      </c>
      <c r="L24" s="2">
        <f>IF(DAY(JunSun1)=1,IF(AND(YEAR(JunSun1+18)=CalendarYear,MONTH(JunSun1+18)=6),JunSun1+18,""),IF(AND(YEAR(JunSun1+25)=CalendarYear,MONTH(JunSun1+25)=6),JunSun1+25,""))</f>
        <v>45098</v>
      </c>
      <c r="M24" s="2">
        <f>IF(DAY(JunSun1)=1,IF(AND(YEAR(JunSun1+19)=CalendarYear,MONTH(JunSun1+19)=6),JunSun1+19,""),IF(AND(YEAR(JunSun1+26)=CalendarYear,MONTH(JunSun1+26)=6),JunSun1+26,""))</f>
        <v>45099</v>
      </c>
      <c r="N24" s="2">
        <f>IF(DAY(JunSun1)=1,IF(AND(YEAR(JunSun1+20)=CalendarYear,MONTH(JunSun1+20)=6),JunSun1+20,""),IF(AND(YEAR(JunSun1+27)=CalendarYear,MONTH(JunSun1+27)=6),JunSun1+27,""))</f>
        <v>45100</v>
      </c>
      <c r="O24" s="25">
        <f>IF(DAY(JunSun1)=1,IF(AND(YEAR(JunSun1+21)=CalendarYear,MONTH(JunSun1+21)=6),JunSun1+21,""),IF(AND(YEAR(JunSun1+28)=CalendarYear,MONTH(JunSun1+28)=6),JunSun1+28,""))</f>
        <v>45101</v>
      </c>
      <c r="P24" s="60"/>
      <c r="R24" s="77" t="s">
        <v>63</v>
      </c>
    </row>
    <row r="25" spans="1:37" ht="15" customHeight="1" x14ac:dyDescent="0.25">
      <c r="B25" s="52">
        <f>IF(DAY(MaySun1)=1,IF(AND(YEAR(MaySun1+22)=CalendarYear,MONTH(MaySun1+22)=5),MaySun1+22,""),IF(AND(YEAR(MaySun1+29)=CalendarYear,MONTH(MaySun1+29)=5),MaySun1+29,""))</f>
        <v>45074</v>
      </c>
      <c r="C25" s="17">
        <f>IF(DAY(MaySun1)=1,IF(AND(YEAR(MaySun1+23)=CalendarYear,MONTH(MaySun1+23)=5),MaySun1+23,""),IF(AND(YEAR(MaySun1+30)=CalendarYear,MONTH(MaySun1+30)=5),MaySun1+30,""))</f>
        <v>45075</v>
      </c>
      <c r="D25" s="2">
        <f>IF(DAY(MaySun1)=1,IF(AND(YEAR(MaySun1+24)=CalendarYear,MONTH(MaySun1+24)=5),MaySun1+24,""),IF(AND(YEAR(MaySun1+31)=CalendarYear,MONTH(MaySun1+31)=5),MaySun1+31,""))</f>
        <v>45076</v>
      </c>
      <c r="E25" s="2">
        <f>IF(DAY(MaySun1)=1,IF(AND(YEAR(MaySun1+25)=CalendarYear,MONTH(MaySun1+25)=5),MaySun1+25,""),IF(AND(YEAR(MaySun1+32)=CalendarYear,MONTH(MaySun1+32)=5),MaySun1+32,""))</f>
        <v>45077</v>
      </c>
      <c r="F25" s="2" t="str">
        <f>IF(DAY(MaySun1)=1,IF(AND(YEAR(MaySun1+26)=CalendarYear,MONTH(MaySun1+26)=5),MaySun1+26,""),IF(AND(YEAR(MaySun1+33)=CalendarYear,MONTH(MaySun1+33)=5),MaySun1+33,""))</f>
        <v/>
      </c>
      <c r="G25" s="2" t="str">
        <f>IF(DAY(MaySun1)=1,IF(AND(YEAR(MaySun1+27)=CalendarYear,MONTH(MaySun1+27)=5),MaySun1+27,""),IF(AND(YEAR(MaySun1+34)=CalendarYear,MONTH(MaySun1+34)=5),MaySun1+34,""))</f>
        <v/>
      </c>
      <c r="H25" s="25" t="str">
        <f>IF(DAY(MaySun1)=1,IF(AND(YEAR(MaySun1+28)=CalendarYear,MONTH(MaySun1+28)=5),MaySun1+28,""),IF(AND(YEAR(MaySun1+35)=CalendarYear,MONTH(MaySun1+35)=5),MaySun1+35,""))</f>
        <v/>
      </c>
      <c r="I25" s="17">
        <f>IF(DAY(JunSun1)=1,IF(AND(YEAR(JunSun1+22)=CalendarYear,MONTH(JunSun1+22)=6),JunSun1+22,""),IF(AND(YEAR(JunSun1+29)=CalendarYear,MONTH(JunSun1+29)=6),JunSun1+29,""))</f>
        <v>45102</v>
      </c>
      <c r="J25" s="2">
        <f>IF(DAY(JunSun1)=1,IF(AND(YEAR(JunSun1+23)=CalendarYear,MONTH(JunSun1+23)=6),JunSun1+23,""),IF(AND(YEAR(JunSun1+30)=CalendarYear,MONTH(JunSun1+30)=6),JunSun1+30,""))</f>
        <v>45103</v>
      </c>
      <c r="K25" s="2">
        <f>IF(DAY(JunSun1)=1,IF(AND(YEAR(JunSun1+24)=CalendarYear,MONTH(JunSun1+24)=6),JunSun1+24,""),IF(AND(YEAR(JunSun1+31)=CalendarYear,MONTH(JunSun1+31)=6),JunSun1+31,""))</f>
        <v>45104</v>
      </c>
      <c r="L25" s="2">
        <f>IF(DAY(JunSun1)=1,IF(AND(YEAR(JunSun1+25)=CalendarYear,MONTH(JunSun1+25)=6),JunSun1+25,""),IF(AND(YEAR(JunSun1+32)=CalendarYear,MONTH(JunSun1+32)=6),JunSun1+32,""))</f>
        <v>45105</v>
      </c>
      <c r="M25" s="2">
        <f>IF(DAY(JunSun1)=1,IF(AND(YEAR(JunSun1+26)=CalendarYear,MONTH(JunSun1+26)=6),JunSun1+26,""),IF(AND(YEAR(JunSun1+33)=CalendarYear,MONTH(JunSun1+33)=6),JunSun1+33,""))</f>
        <v>45106</v>
      </c>
      <c r="N25" s="2">
        <f>IF(DAY(JunSun1)=1,IF(AND(YEAR(JunSun1+27)=CalendarYear,MONTH(JunSun1+27)=6),JunSun1+27,""),IF(AND(YEAR(JunSun1+34)=CalendarYear,MONTH(JunSun1+34)=6),JunSun1+34,""))</f>
        <v>45107</v>
      </c>
      <c r="O25" s="25" t="str">
        <f>IF(DAY(JunSun1)=1,IF(AND(YEAR(JunSun1+28)=CalendarYear,MONTH(JunSun1+28)=6),JunSun1+28,""),IF(AND(YEAR(JunSun1+35)=CalendarYear,MONTH(JunSun1+35)=6),JunSun1+35,""))</f>
        <v/>
      </c>
      <c r="P25" s="60"/>
      <c r="R25" s="76" t="s">
        <v>61</v>
      </c>
      <c r="S25" s="9"/>
    </row>
    <row r="26" spans="1:37" ht="15" customHeight="1" x14ac:dyDescent="0.25">
      <c r="A26" s="15" t="s">
        <v>6</v>
      </c>
      <c r="B26" s="53" t="str">
        <f>IF(DAY(MaySun1)=1,IF(AND(YEAR(MaySun1+29)=CalendarYear,MONTH(MaySun1+29)=5),MaySun1+29,""),IF(AND(YEAR(MaySun1+36)=CalendarYear,MONTH(MaySun1+36)=5),MaySun1+36,""))</f>
        <v/>
      </c>
      <c r="C26" s="27" t="str">
        <f>IF(DAY(MaySun1)=1,IF(AND(YEAR(MaySun1+30)=CalendarYear,MONTH(MaySun1+30)=5),MaySun1+30,""),IF(AND(YEAR(MaySun1+37)=CalendarYear,MONTH(MaySun1+37)=5),MaySun1+37,""))</f>
        <v/>
      </c>
      <c r="D26" s="27" t="str">
        <f>IF(DAY(MaySun1)=1,IF(AND(YEAR(MaySun1+31)=CalendarYear,MONTH(MaySun1+31)=5),MaySun1+31,""),IF(AND(YEAR(MaySun1+38)=CalendarYear,MONTH(MaySun1+38)=5),MaySun1+38,""))</f>
        <v/>
      </c>
      <c r="E26" s="27" t="str">
        <f>IF(DAY(MaySun1)=1,IF(AND(YEAR(MaySun1+32)=CalendarYear,MONTH(MaySun1+32)=5),MaySun1+32,""),IF(AND(YEAR(MaySun1+39)=CalendarYear,MONTH(MaySun1+39)=5),MaySun1+39,""))</f>
        <v/>
      </c>
      <c r="F26" s="27" t="str">
        <f>IF(DAY(MaySun1)=1,IF(AND(YEAR(MaySun1+33)=CalendarYear,MONTH(MaySun1+33)=5),MaySun1+33,""),IF(AND(YEAR(MaySun1+40)=CalendarYear,MONTH(MaySun1+40)=5),MaySun1+40,""))</f>
        <v/>
      </c>
      <c r="G26" s="27" t="str">
        <f>IF(DAY(MaySun1)=1,IF(AND(YEAR(MaySun1+34)=CalendarYear,MONTH(MaySun1+34)=5),MaySun1+34,""),IF(AND(YEAR(MaySun1+41)=CalendarYear,MONTH(MaySun1+41)=5),MaySun1+41,""))</f>
        <v/>
      </c>
      <c r="H26" s="28" t="str">
        <f>IF(DAY(MaySun1)=1,IF(AND(YEAR(MaySun1+35)=CalendarYear,MONTH(MaySun1+35)=5),MaySun1+35,""),IF(AND(YEAR(MaySun1+42)=CalendarYear,MONTH(MaySun1+42)=5),MaySun1+42,""))</f>
        <v/>
      </c>
      <c r="I26" s="27" t="str">
        <f>IF(DAY(JunSun1)=1,IF(AND(YEAR(JunSun1+29)=CalendarYear,MONTH(JunSun1+29)=6),JunSun1+29,""),IF(AND(YEAR(JunSun1+36)=CalendarYear,MONTH(JunSun1+36)=6),JunSun1+36,""))</f>
        <v/>
      </c>
      <c r="J26" s="27" t="str">
        <f>IF(DAY(JunSun1)=1,IF(AND(YEAR(JunSun1+30)=CalendarYear,MONTH(JunSun1+30)=6),JunSun1+30,""),IF(AND(YEAR(JunSun1+37)=CalendarYear,MONTH(JunSun1+37)=6),JunSun1+37,""))</f>
        <v/>
      </c>
      <c r="K26" s="27" t="str">
        <f>IF(DAY(JunSun1)=1,IF(AND(YEAR(JunSun1+31)=CalendarYear,MONTH(JunSun1+31)=6),JunSun1+31,""),IF(AND(YEAR(JunSun1+38)=CalendarYear,MONTH(JunSun1+38)=6),JunSun1+38,""))</f>
        <v/>
      </c>
      <c r="L26" s="27" t="str">
        <f>IF(DAY(JunSun1)=1,IF(AND(YEAR(JunSun1+32)=CalendarYear,MONTH(JunSun1+32)=6),JunSun1+32,""),IF(AND(YEAR(JunSun1+39)=CalendarYear,MONTH(JunSun1+39)=6),JunSun1+39,""))</f>
        <v/>
      </c>
      <c r="M26" s="27" t="str">
        <f>IF(DAY(JunSun1)=1,IF(AND(YEAR(JunSun1+33)=CalendarYear,MONTH(JunSun1+33)=6),JunSun1+33,""),IF(AND(YEAR(JunSun1+40)=CalendarYear,MONTH(JunSun1+40)=6),JunSun1+40,""))</f>
        <v/>
      </c>
      <c r="N26" s="27" t="str">
        <f>IF(DAY(JunSun1)=1,IF(AND(YEAR(JunSun1+34)=CalendarYear,MONTH(JunSun1+34)=6),JunSun1+34,""),IF(AND(YEAR(JunSun1+41)=CalendarYear,MONTH(JunSun1+41)=6),JunSun1+41,""))</f>
        <v/>
      </c>
      <c r="O26" s="28" t="str">
        <f>IF(DAY(JunSun1)=1,IF(AND(YEAR(JunSun1+35)=CalendarYear,MONTH(JunSun1+35)=6),JunSun1+35,""),IF(AND(YEAR(JunSun1+42)=CalendarYear,MONTH(JunSun1+42)=6),JunSun1+42,""))</f>
        <v/>
      </c>
      <c r="P26" s="60"/>
      <c r="R26" s="75" t="s">
        <v>62</v>
      </c>
    </row>
    <row r="27" spans="1:37" ht="15" customHeight="1" x14ac:dyDescent="0.3">
      <c r="A27" s="15" t="s">
        <v>14</v>
      </c>
      <c r="B27" s="100" t="s">
        <v>25</v>
      </c>
      <c r="C27" s="90"/>
      <c r="D27" s="90"/>
      <c r="E27" s="90"/>
      <c r="F27" s="90"/>
      <c r="G27" s="90"/>
      <c r="H27" s="91"/>
      <c r="I27" s="100" t="s">
        <v>26</v>
      </c>
      <c r="J27" s="90"/>
      <c r="K27" s="90"/>
      <c r="L27" s="90"/>
      <c r="M27" s="90"/>
      <c r="N27" s="90"/>
      <c r="O27" s="91"/>
      <c r="P27" s="60"/>
      <c r="R27" s="73"/>
    </row>
    <row r="28" spans="1:37" ht="15" customHeight="1" x14ac:dyDescent="0.3">
      <c r="A28" s="15"/>
      <c r="B28" s="51" t="s">
        <v>0</v>
      </c>
      <c r="C28" s="13" t="s">
        <v>44</v>
      </c>
      <c r="D28" s="13" t="s">
        <v>45</v>
      </c>
      <c r="E28" s="13" t="s">
        <v>46</v>
      </c>
      <c r="F28" s="13" t="s">
        <v>47</v>
      </c>
      <c r="G28" s="13" t="s">
        <v>48</v>
      </c>
      <c r="H28" s="24" t="s">
        <v>49</v>
      </c>
      <c r="I28" s="18" t="s">
        <v>0</v>
      </c>
      <c r="J28" s="13" t="s">
        <v>44</v>
      </c>
      <c r="K28" s="13" t="s">
        <v>45</v>
      </c>
      <c r="L28" s="13" t="s">
        <v>46</v>
      </c>
      <c r="M28" s="13" t="s">
        <v>47</v>
      </c>
      <c r="N28" s="13" t="s">
        <v>48</v>
      </c>
      <c r="O28" s="24" t="s">
        <v>49</v>
      </c>
      <c r="P28" s="60"/>
      <c r="R28" s="73"/>
    </row>
    <row r="29" spans="1:37" ht="15" customHeight="1" x14ac:dyDescent="0.3">
      <c r="A29" s="15"/>
      <c r="B29" s="52" t="str">
        <f>IF(DAY(JulSun1)=1,"",IF(AND(YEAR(JulSun1+1)=CalendarYear,MONTH(JulSun1+1)=7),JulSun1+1,""))</f>
        <v/>
      </c>
      <c r="C29" s="2" t="str">
        <f>IF(DAY(JulSun1)=1,"",IF(AND(YEAR(JulSun1+2)=CalendarYear,MONTH(JulSun1+2)=7),JulSun1+2,""))</f>
        <v/>
      </c>
      <c r="D29" s="2" t="str">
        <f>IF(DAY(JulSun1)=1,"",IF(AND(YEAR(JulSun1+3)=CalendarYear,MONTH(JulSun1+3)=7),JulSun1+3,""))</f>
        <v/>
      </c>
      <c r="E29" s="2" t="str">
        <f>IF(DAY(JulSun1)=1,"",IF(AND(YEAR(JulSun1+4)=CalendarYear,MONTH(JulSun1+4)=7),JulSun1+4,""))</f>
        <v/>
      </c>
      <c r="F29" s="2" t="str">
        <f>IF(DAY(JulSun1)=1,"",IF(AND(YEAR(JulSun1+5)=CalendarYear,MONTH(JulSun1+5)=7),JulSun1+5,""))</f>
        <v/>
      </c>
      <c r="G29" s="2" t="str">
        <f>IF(DAY(JulSun1)=1,"",IF(AND(YEAR(JulSun1+6)=CalendarYear,MONTH(JulSun1+6)=7),JulSun1+6,""))</f>
        <v/>
      </c>
      <c r="H29" s="25">
        <f>IF(DAY(JulSun1)=1,IF(AND(YEAR(JulSun1)=CalendarYear,MONTH(JulSun1)=7),JulSun1,""),IF(AND(YEAR(JulSun1+7)=CalendarYear,MONTH(JulSun1+7)=7),JulSun1+7,""))</f>
        <v>45108</v>
      </c>
      <c r="I29" s="17" t="str">
        <f>IF(DAY(AugSun1)=1,"",IF(AND(YEAR(AugSun1+1)=CalendarYear,MONTH(AugSun1+1)=8),AugSun1+1,""))</f>
        <v/>
      </c>
      <c r="J29" s="17" t="str">
        <f>IF(DAY(AugSun1)=1,"",IF(AND(YEAR(AugSun1+2)=CalendarYear,MONTH(AugSun1+2)=8),AugSun1+2,""))</f>
        <v/>
      </c>
      <c r="K29" s="2">
        <f>IF(DAY(AugSun1)=1,"",IF(AND(YEAR(AugSun1+3)=CalendarYear,MONTH(AugSun1+3)=8),AugSun1+3,""))</f>
        <v>45139</v>
      </c>
      <c r="L29" s="2">
        <f>IF(DAY(AugSun1)=1,"",IF(AND(YEAR(AugSun1+4)=CalendarYear,MONTH(AugSun1+4)=8),AugSun1+4,""))</f>
        <v>45140</v>
      </c>
      <c r="M29" s="2">
        <f>IF(DAY(AugSun1)=1,"",IF(AND(YEAR(AugSun1+5)=CalendarYear,MONTH(AugSun1+5)=8),AugSun1+5,""))</f>
        <v>45141</v>
      </c>
      <c r="N29" s="2">
        <f>IF(DAY(AugSun1)=1,"",IF(AND(YEAR(AugSun1+6)=CalendarYear,MONTH(AugSun1+6)=8),AugSun1+6,""))</f>
        <v>45142</v>
      </c>
      <c r="O29" s="25">
        <f>IF(DAY(AugSun1)=1,IF(AND(YEAR(AugSun1)=CalendarYear,MONTH(AugSun1)=8),AugSun1,""),IF(AND(YEAR(AugSun1+7)=CalendarYear,MONTH(AugSun1+7)=8),AugSun1+7,""))</f>
        <v>45143</v>
      </c>
      <c r="P29" s="60"/>
      <c r="R29" s="73"/>
    </row>
    <row r="30" spans="1:37" ht="15" customHeight="1" x14ac:dyDescent="0.3">
      <c r="B30" s="52">
        <f>IF(DAY(JulSun1)=1,IF(AND(YEAR(JulSun1+1)=CalendarYear,MONTH(JulSun1+1)=7),JulSun1+1,""),IF(AND(YEAR(JulSun1+8)=CalendarYear,MONTH(JulSun1+8)=7),JulSun1+8,""))</f>
        <v>45109</v>
      </c>
      <c r="C30" s="2">
        <f>IF(DAY(JulSun1)=1,IF(AND(YEAR(JulSun1+2)=CalendarYear,MONTH(JulSun1+2)=7),JulSun1+2,""),IF(AND(YEAR(JulSun1+9)=CalendarYear,MONTH(JulSun1+9)=7),JulSun1+9,""))</f>
        <v>45110</v>
      </c>
      <c r="D30" s="2">
        <f>IF(DAY(JulSun1)=1,IF(AND(YEAR(JulSun1+3)=CalendarYear,MONTH(JulSun1+3)=7),JulSun1+3,""),IF(AND(YEAR(JulSun1+10)=CalendarYear,MONTH(JulSun1+10)=7),JulSun1+10,""))</f>
        <v>45111</v>
      </c>
      <c r="E30" s="2">
        <f>IF(DAY(JulSun1)=1,IF(AND(YEAR(JulSun1+4)=CalendarYear,MONTH(JulSun1+4)=7),JulSun1+4,""),IF(AND(YEAR(JulSun1+11)=CalendarYear,MONTH(JulSun1+11)=7),JulSun1+11,""))</f>
        <v>45112</v>
      </c>
      <c r="F30" s="2">
        <f>IF(DAY(JulSun1)=1,IF(AND(YEAR(JulSun1+5)=CalendarYear,MONTH(JulSun1+5)=7),JulSun1+5,""),IF(AND(YEAR(JulSun1+12)=CalendarYear,MONTH(JulSun1+12)=7),JulSun1+12,""))</f>
        <v>45113</v>
      </c>
      <c r="G30" s="2">
        <f>IF(DAY(JulSun1)=1,IF(AND(YEAR(JulSun1+6)=CalendarYear,MONTH(JulSun1+6)=7),JulSun1+6,""),IF(AND(YEAR(JulSun1+13)=CalendarYear,MONTH(JulSun1+13)=7),JulSun1+13,""))</f>
        <v>45114</v>
      </c>
      <c r="H30" s="25">
        <f>IF(DAY(JulSun1)=1,IF(AND(YEAR(JulSun1+7)=CalendarYear,MONTH(JulSun1+7)=7),JulSun1+7,""),IF(AND(YEAR(JulSun1+14)=CalendarYear,MONTH(JulSun1+14)=7),JulSun1+14,""))</f>
        <v>45115</v>
      </c>
      <c r="I30" s="17">
        <f>IF(DAY(AugSun1)=1,IF(AND(YEAR(AugSun1+1)=CalendarYear,MONTH(AugSun1+1)=8),AugSun1+1,""),IF(AND(YEAR(AugSun1+8)=CalendarYear,MONTH(AugSun1+8)=8),AugSun1+8,""))</f>
        <v>45144</v>
      </c>
      <c r="J30" s="17">
        <f>IF(DAY(AugSun1)=1,IF(AND(YEAR(AugSun1+2)=CalendarYear,MONTH(AugSun1+2)=8),AugSun1+2,""),IF(AND(YEAR(AugSun1+9)=CalendarYear,MONTH(AugSun1+9)=8),AugSun1+9,""))</f>
        <v>45145</v>
      </c>
      <c r="K30" s="2">
        <f>IF(DAY(AugSun1)=1,IF(AND(YEAR(AugSun1+3)=CalendarYear,MONTH(AugSun1+3)=8),AugSun1+3,""),IF(AND(YEAR(AugSun1+10)=CalendarYear,MONTH(AugSun1+10)=8),AugSun1+10,""))</f>
        <v>45146</v>
      </c>
      <c r="L30" s="2">
        <f>IF(DAY(AugSun1)=1,IF(AND(YEAR(AugSun1+4)=CalendarYear,MONTH(AugSun1+4)=8),AugSun1+4,""),IF(AND(YEAR(AugSun1+11)=CalendarYear,MONTH(AugSun1+11)=8),AugSun1+11,""))</f>
        <v>45147</v>
      </c>
      <c r="M30" s="2">
        <f>IF(DAY(AugSun1)=1,IF(AND(YEAR(AugSun1+5)=CalendarYear,MONTH(AugSun1+5)=8),AugSun1+5,""),IF(AND(YEAR(AugSun1+12)=CalendarYear,MONTH(AugSun1+12)=8),AugSun1+12,""))</f>
        <v>45148</v>
      </c>
      <c r="N30" s="2">
        <f>IF(DAY(AugSun1)=1,IF(AND(YEAR(AugSun1+6)=CalendarYear,MONTH(AugSun1+6)=8),AugSun1+6,""),IF(AND(YEAR(AugSun1+13)=CalendarYear,MONTH(AugSun1+13)=8),AugSun1+13,""))</f>
        <v>45149</v>
      </c>
      <c r="O30" s="25">
        <f>IF(DAY(AugSun1)=1,IF(AND(YEAR(AugSun1+7)=CalendarYear,MONTH(AugSun1+7)=8),AugSun1+7,""),IF(AND(YEAR(AugSun1+14)=CalendarYear,MONTH(AugSun1+14)=8),AugSun1+14,""))</f>
        <v>45150</v>
      </c>
      <c r="P30" s="60"/>
      <c r="R30" s="73"/>
    </row>
    <row r="31" spans="1:37" ht="15" customHeight="1" x14ac:dyDescent="0.3">
      <c r="B31" s="52">
        <f>IF(DAY(JulSun1)=1,IF(AND(YEAR(JulSun1+8)=CalendarYear,MONTH(JulSun1+8)=7),JulSun1+8,""),IF(AND(YEAR(JulSun1+15)=CalendarYear,MONTH(JulSun1+15)=7),JulSun1+15,""))</f>
        <v>45116</v>
      </c>
      <c r="C31" s="2">
        <f>IF(DAY(JulSun1)=1,IF(AND(YEAR(JulSun1+9)=CalendarYear,MONTH(JulSun1+9)=7),JulSun1+9,""),IF(AND(YEAR(JulSun1+16)=CalendarYear,MONTH(JulSun1+16)=7),JulSun1+16,""))</f>
        <v>45117</v>
      </c>
      <c r="D31" s="2">
        <f>IF(DAY(JulSun1)=1,IF(AND(YEAR(JulSun1+10)=CalendarYear,MONTH(JulSun1+10)=7),JulSun1+10,""),IF(AND(YEAR(JulSun1+17)=CalendarYear,MONTH(JulSun1+17)=7),JulSun1+17,""))</f>
        <v>45118</v>
      </c>
      <c r="E31" s="2">
        <f>IF(DAY(JulSun1)=1,IF(AND(YEAR(JulSun1+11)=CalendarYear,MONTH(JulSun1+11)=7),JulSun1+11,""),IF(AND(YEAR(JulSun1+18)=CalendarYear,MONTH(JulSun1+18)=7),JulSun1+18,""))</f>
        <v>45119</v>
      </c>
      <c r="F31" s="2">
        <f>IF(DAY(JulSun1)=1,IF(AND(YEAR(JulSun1+12)=CalendarYear,MONTH(JulSun1+12)=7),JulSun1+12,""),IF(AND(YEAR(JulSun1+19)=CalendarYear,MONTH(JulSun1+19)=7),JulSun1+19,""))</f>
        <v>45120</v>
      </c>
      <c r="G31" s="2">
        <f>IF(DAY(JulSun1)=1,IF(AND(YEAR(JulSun1+13)=CalendarYear,MONTH(JulSun1+13)=7),JulSun1+13,""),IF(AND(YEAR(JulSun1+20)=CalendarYear,MONTH(JulSun1+20)=7),JulSun1+20,""))</f>
        <v>45121</v>
      </c>
      <c r="H31" s="25">
        <f>IF(DAY(JulSun1)=1,IF(AND(YEAR(JulSun1+14)=CalendarYear,MONTH(JulSun1+14)=7),JulSun1+14,""),IF(AND(YEAR(JulSun1+21)=CalendarYear,MONTH(JulSun1+21)=7),JulSun1+21,""))</f>
        <v>45122</v>
      </c>
      <c r="I31" s="17">
        <f>IF(DAY(AugSun1)=1,IF(AND(YEAR(AugSun1+8)=CalendarYear,MONTH(AugSun1+8)=8),AugSun1+8,""),IF(AND(YEAR(AugSun1+15)=CalendarYear,MONTH(AugSun1+15)=8),AugSun1+15,""))</f>
        <v>45151</v>
      </c>
      <c r="J31" s="2">
        <f>IF(DAY(AugSun1)=1,IF(AND(YEAR(AugSun1+9)=CalendarYear,MONTH(AugSun1+9)=8),AugSun1+9,""),IF(AND(YEAR(AugSun1+16)=CalendarYear,MONTH(AugSun1+16)=8),AugSun1+16,""))</f>
        <v>45152</v>
      </c>
      <c r="K31" s="2">
        <f>IF(DAY(AugSun1)=1,IF(AND(YEAR(AugSun1+10)=CalendarYear,MONTH(AugSun1+10)=8),AugSun1+10,""),IF(AND(YEAR(AugSun1+17)=CalendarYear,MONTH(AugSun1+17)=8),AugSun1+17,""))</f>
        <v>45153</v>
      </c>
      <c r="L31" s="2">
        <f>IF(DAY(AugSun1)=1,IF(AND(YEAR(AugSun1+11)=CalendarYear,MONTH(AugSun1+11)=8),AugSun1+11,""),IF(AND(YEAR(AugSun1+18)=CalendarYear,MONTH(AugSun1+18)=8),AugSun1+18,""))</f>
        <v>45154</v>
      </c>
      <c r="M31" s="2">
        <f>IF(DAY(AugSun1)=1,IF(AND(YEAR(AugSun1+12)=CalendarYear,MONTH(AugSun1+12)=8),AugSun1+12,""),IF(AND(YEAR(AugSun1+19)=CalendarYear,MONTH(AugSun1+19)=8),AugSun1+19,""))</f>
        <v>45155</v>
      </c>
      <c r="N31" s="2">
        <f>IF(DAY(AugSun1)=1,IF(AND(YEAR(AugSun1+13)=CalendarYear,MONTH(AugSun1+13)=8),AugSun1+13,""),IF(AND(YEAR(AugSun1+20)=CalendarYear,MONTH(AugSun1+20)=8),AugSun1+20,""))</f>
        <v>45156</v>
      </c>
      <c r="O31" s="25">
        <f>IF(DAY(AugSun1)=1,IF(AND(YEAR(AugSun1+14)=CalendarYear,MONTH(AugSun1+14)=8),AugSun1+14,""),IF(AND(YEAR(AugSun1+21)=CalendarYear,MONTH(AugSun1+21)=8),AugSun1+21,""))</f>
        <v>45157</v>
      </c>
      <c r="P31" s="60"/>
      <c r="R31" s="55" t="s">
        <v>50</v>
      </c>
      <c r="S31" s="7"/>
    </row>
    <row r="32" spans="1:37" ht="15" customHeight="1" x14ac:dyDescent="0.3">
      <c r="B32" s="52">
        <f>IF(DAY(JulSun1)=1,IF(AND(YEAR(JulSun1+15)=CalendarYear,MONTH(JulSun1+15)=7),JulSun1+15,""),IF(AND(YEAR(JulSun1+22)=CalendarYear,MONTH(JulSun1+22)=7),JulSun1+22,""))</f>
        <v>45123</v>
      </c>
      <c r="C32" s="2">
        <f>IF(DAY(JulSun1)=1,IF(AND(YEAR(JulSun1+16)=CalendarYear,MONTH(JulSun1+16)=7),JulSun1+16,""),IF(AND(YEAR(JulSun1+23)=CalendarYear,MONTH(JulSun1+23)=7),JulSun1+23,""))</f>
        <v>45124</v>
      </c>
      <c r="D32" s="2">
        <f>IF(DAY(JulSun1)=1,IF(AND(YEAR(JulSun1+17)=CalendarYear,MONTH(JulSun1+17)=7),JulSun1+17,""),IF(AND(YEAR(JulSun1+24)=CalendarYear,MONTH(JulSun1+24)=7),JulSun1+24,""))</f>
        <v>45125</v>
      </c>
      <c r="E32" s="2">
        <f>IF(DAY(JulSun1)=1,IF(AND(YEAR(JulSun1+18)=CalendarYear,MONTH(JulSun1+18)=7),JulSun1+18,""),IF(AND(YEAR(JulSun1+25)=CalendarYear,MONTH(JulSun1+25)=7),JulSun1+25,""))</f>
        <v>45126</v>
      </c>
      <c r="F32" s="2">
        <f>IF(DAY(JulSun1)=1,IF(AND(YEAR(JulSun1+19)=CalendarYear,MONTH(JulSun1+19)=7),JulSun1+19,""),IF(AND(YEAR(JulSun1+26)=CalendarYear,MONTH(JulSun1+26)=7),JulSun1+26,""))</f>
        <v>45127</v>
      </c>
      <c r="G32" s="2">
        <f>IF(DAY(JulSun1)=1,IF(AND(YEAR(JulSun1+20)=CalendarYear,MONTH(JulSun1+20)=7),JulSun1+20,""),IF(AND(YEAR(JulSun1+27)=CalendarYear,MONTH(JulSun1+27)=7),JulSun1+27,""))</f>
        <v>45128</v>
      </c>
      <c r="H32" s="25">
        <f>IF(DAY(JulSun1)=1,IF(AND(YEAR(JulSun1+21)=CalendarYear,MONTH(JulSun1+21)=7),JulSun1+21,""),IF(AND(YEAR(JulSun1+28)=CalendarYear,MONTH(JulSun1+28)=7),JulSun1+28,""))</f>
        <v>45129</v>
      </c>
      <c r="I32" s="17">
        <f>IF(DAY(AugSun1)=1,IF(AND(YEAR(AugSun1+15)=CalendarYear,MONTH(AugSun1+15)=8),AugSun1+15,""),IF(AND(YEAR(AugSun1+22)=CalendarYear,MONTH(AugSun1+22)=8),AugSun1+22,""))</f>
        <v>45158</v>
      </c>
      <c r="J32" s="2">
        <f>IF(DAY(AugSun1)=1,IF(AND(YEAR(AugSun1+16)=CalendarYear,MONTH(AugSun1+16)=8),AugSun1+16,""),IF(AND(YEAR(AugSun1+23)=CalendarYear,MONTH(AugSun1+23)=8),AugSun1+23,""))</f>
        <v>45159</v>
      </c>
      <c r="K32" s="2">
        <f>IF(DAY(AugSun1)=1,IF(AND(YEAR(AugSun1+17)=CalendarYear,MONTH(AugSun1+17)=8),AugSun1+17,""),IF(AND(YEAR(AugSun1+24)=CalendarYear,MONTH(AugSun1+24)=8),AugSun1+24,""))</f>
        <v>45160</v>
      </c>
      <c r="L32" s="2">
        <f>IF(DAY(AugSun1)=1,IF(AND(YEAR(AugSun1+18)=CalendarYear,MONTH(AugSun1+18)=8),AugSun1+18,""),IF(AND(YEAR(AugSun1+25)=CalendarYear,MONTH(AugSun1+25)=8),AugSun1+25,""))</f>
        <v>45161</v>
      </c>
      <c r="M32" s="2">
        <f>IF(DAY(AugSun1)=1,IF(AND(YEAR(AugSun1+19)=CalendarYear,MONTH(AugSun1+19)=8),AugSun1+19,""),IF(AND(YEAR(AugSun1+26)=CalendarYear,MONTH(AugSun1+26)=8),AugSun1+26,""))</f>
        <v>45162</v>
      </c>
      <c r="N32" s="2">
        <f>IF(DAY(AugSun1)=1,IF(AND(YEAR(AugSun1+20)=CalendarYear,MONTH(AugSun1+20)=8),AugSun1+20,""),IF(AND(YEAR(AugSun1+27)=CalendarYear,MONTH(AugSun1+27)=8),AugSun1+27,""))</f>
        <v>45163</v>
      </c>
      <c r="O32" s="25">
        <f>IF(DAY(AugSun1)=1,IF(AND(YEAR(AugSun1+21)=CalendarYear,MONTH(AugSun1+21)=8),AugSun1+21,""),IF(AND(YEAR(AugSun1+28)=CalendarYear,MONTH(AugSun1+28)=8),AugSun1+28,""))</f>
        <v>45164</v>
      </c>
      <c r="P32" s="60"/>
      <c r="R32" s="55" t="s">
        <v>59</v>
      </c>
      <c r="S32" s="8"/>
    </row>
    <row r="33" spans="1:19" ht="15" customHeight="1" x14ac:dyDescent="0.3">
      <c r="B33" s="52">
        <f>IF(DAY(JulSun1)=1,IF(AND(YEAR(JulSun1+22)=CalendarYear,MONTH(JulSun1+22)=7),JulSun1+22,""),IF(AND(YEAR(JulSun1+29)=CalendarYear,MONTH(JulSun1+29)=7),JulSun1+29,""))</f>
        <v>45130</v>
      </c>
      <c r="C33" s="2">
        <f>IF(DAY(JulSun1)=1,IF(AND(YEAR(JulSun1+23)=CalendarYear,MONTH(JulSun1+23)=7),JulSun1+23,""),IF(AND(YEAR(JulSun1+30)=CalendarYear,MONTH(JulSun1+30)=7),JulSun1+30,""))</f>
        <v>45131</v>
      </c>
      <c r="D33" s="2">
        <f>IF(DAY(JulSun1)=1,IF(AND(YEAR(JulSun1+24)=CalendarYear,MONTH(JulSun1+24)=7),JulSun1+24,""),IF(AND(YEAR(JulSun1+31)=CalendarYear,MONTH(JulSun1+31)=7),JulSun1+31,""))</f>
        <v>45132</v>
      </c>
      <c r="E33" s="2">
        <f>IF(DAY(JulSun1)=1,IF(AND(YEAR(JulSun1+25)=CalendarYear,MONTH(JulSun1+25)=7),JulSun1+25,""),IF(AND(YEAR(JulSun1+32)=CalendarYear,MONTH(JulSun1+32)=7),JulSun1+32,""))</f>
        <v>45133</v>
      </c>
      <c r="F33" s="2">
        <f>IF(DAY(JulSun1)=1,IF(AND(YEAR(JulSun1+26)=CalendarYear,MONTH(JulSun1+26)=7),JulSun1+26,""),IF(AND(YEAR(JulSun1+33)=CalendarYear,MONTH(JulSun1+33)=7),JulSun1+33,""))</f>
        <v>45134</v>
      </c>
      <c r="G33" s="2">
        <f>IF(DAY(JulSun1)=1,IF(AND(YEAR(JulSun1+27)=CalendarYear,MONTH(JulSun1+27)=7),JulSun1+27,""),IF(AND(YEAR(JulSun1+34)=CalendarYear,MONTH(JulSun1+34)=7),JulSun1+34,""))</f>
        <v>45135</v>
      </c>
      <c r="H33" s="25">
        <f>IF(DAY(JulSun1)=1,IF(AND(YEAR(JulSun1+28)=CalendarYear,MONTH(JulSun1+28)=7),JulSun1+28,""),IF(AND(YEAR(JulSun1+35)=CalendarYear,MONTH(JulSun1+35)=7),JulSun1+35,""))</f>
        <v>45136</v>
      </c>
      <c r="I33" s="17">
        <f>IF(DAY(AugSun1)=1,IF(AND(YEAR(AugSun1+22)=CalendarYear,MONTH(AugSun1+22)=8),AugSun1+22,""),IF(AND(YEAR(AugSun1+29)=CalendarYear,MONTH(AugSun1+29)=8),AugSun1+29,""))</f>
        <v>45165</v>
      </c>
      <c r="J33" s="2">
        <f>IF(DAY(AugSun1)=1,IF(AND(YEAR(AugSun1+23)=CalendarYear,MONTH(AugSun1+23)=8),AugSun1+23,""),IF(AND(YEAR(AugSun1+30)=CalendarYear,MONTH(AugSun1+30)=8),AugSun1+30,""))</f>
        <v>45166</v>
      </c>
      <c r="K33" s="2">
        <f>IF(DAY(AugSun1)=1,IF(AND(YEAR(AugSun1+24)=CalendarYear,MONTH(AugSun1+24)=8),AugSun1+24,""),IF(AND(YEAR(AugSun1+31)=CalendarYear,MONTH(AugSun1+31)=8),AugSun1+31,""))</f>
        <v>45167</v>
      </c>
      <c r="L33" s="2">
        <f>IF(DAY(AugSun1)=1,IF(AND(YEAR(AugSun1+25)=CalendarYear,MONTH(AugSun1+25)=8),AugSun1+25,""),IF(AND(YEAR(AugSun1+32)=CalendarYear,MONTH(AugSun1+32)=8),AugSun1+32,""))</f>
        <v>45168</v>
      </c>
      <c r="M33" s="2">
        <f>IF(DAY(AugSun1)=1,IF(AND(YEAR(AugSun1+26)=CalendarYear,MONTH(AugSun1+26)=8),AugSun1+26,""),IF(AND(YEAR(AugSun1+33)=CalendarYear,MONTH(AugSun1+33)=8),AugSun1+33,""))</f>
        <v>45169</v>
      </c>
      <c r="N33" s="2" t="str">
        <f>IF(DAY(AugSun1)=1,IF(AND(YEAR(AugSun1+27)=CalendarYear,MONTH(AugSun1+27)=8),AugSun1+27,""),IF(AND(YEAR(AugSun1+34)=CalendarYear,MONTH(AugSun1+34)=8),AugSun1+34,""))</f>
        <v/>
      </c>
      <c r="O33" s="25" t="str">
        <f>IF(DAY(AugSun1)=1,IF(AND(YEAR(AugSun1+28)=CalendarYear,MONTH(AugSun1+28)=8),AugSun1+28,""),IF(AND(YEAR(AugSun1+35)=CalendarYear,MONTH(AugSun1+35)=8),AugSun1+35,""))</f>
        <v/>
      </c>
      <c r="P33" s="60"/>
      <c r="R33" s="55" t="s">
        <v>57</v>
      </c>
      <c r="S33" s="9"/>
    </row>
    <row r="34" spans="1:19" ht="15" customHeight="1" x14ac:dyDescent="0.3">
      <c r="A34" s="15" t="s">
        <v>7</v>
      </c>
      <c r="B34" s="53">
        <f>IF(DAY(JulSun1)=1,IF(AND(YEAR(JulSun1+29)=CalendarYear,MONTH(JulSun1+29)=7),JulSun1+29,""),IF(AND(YEAR(JulSun1+36)=CalendarYear,MONTH(JulSun1+36)=7),JulSun1+36,""))</f>
        <v>45137</v>
      </c>
      <c r="C34" s="27">
        <f>IF(DAY(JulSun1)=1,IF(AND(YEAR(JulSun1+30)=CalendarYear,MONTH(JulSun1+30)=7),JulSun1+30,""),IF(AND(YEAR(JulSun1+37)=CalendarYear,MONTH(JulSun1+37)=7),JulSun1+37,""))</f>
        <v>45138</v>
      </c>
      <c r="D34" s="27" t="str">
        <f>IF(DAY(JulSun1)=1,IF(AND(YEAR(JulSun1+31)=CalendarYear,MONTH(JulSun1+31)=7),JulSun1+31,""),IF(AND(YEAR(JulSun1+38)=CalendarYear,MONTH(JulSun1+38)=7),JulSun1+38,""))</f>
        <v/>
      </c>
      <c r="E34" s="27" t="str">
        <f>IF(DAY(JulSun1)=1,IF(AND(YEAR(JulSun1+32)=CalendarYear,MONTH(JulSun1+32)=7),JulSun1+32,""),IF(AND(YEAR(JulSun1+39)=CalendarYear,MONTH(JulSun1+39)=7),JulSun1+39,""))</f>
        <v/>
      </c>
      <c r="F34" s="27" t="str">
        <f>IF(DAY(JulSun1)=1,IF(AND(YEAR(JulSun1+33)=CalendarYear,MONTH(JulSun1+33)=7),JulSun1+33,""),IF(AND(YEAR(JulSun1+40)=CalendarYear,MONTH(JulSun1+40)=7),JulSun1+40,""))</f>
        <v/>
      </c>
      <c r="G34" s="27" t="str">
        <f>IF(DAY(JulSun1)=1,IF(AND(YEAR(JulSun1+34)=CalendarYear,MONTH(JulSun1+34)=7),JulSun1+34,""),IF(AND(YEAR(JulSun1+41)=CalendarYear,MONTH(JulSun1+41)=7),JulSun1+41,""))</f>
        <v/>
      </c>
      <c r="H34" s="28" t="str">
        <f>IF(DAY(JulSun1)=1,IF(AND(YEAR(JulSun1+35)=CalendarYear,MONTH(JulSun1+35)=7),JulSun1+35,""),IF(AND(YEAR(JulSun1+42)=CalendarYear,MONTH(JulSun1+42)=7),JulSun1+42,""))</f>
        <v/>
      </c>
      <c r="I34" s="35" t="str">
        <f>IF(DAY(AugSun1)=1,IF(AND(YEAR(AugSun1+29)=CalendarYear,MONTH(AugSun1+29)=8),AugSun1+29,""),IF(AND(YEAR(AugSun1+36)=CalendarYear,MONTH(AugSun1+36)=8),AugSun1+36,""))</f>
        <v/>
      </c>
      <c r="J34" s="27" t="str">
        <f>IF(DAY(AugSun1)=1,IF(AND(YEAR(AugSun1+30)=CalendarYear,MONTH(AugSun1+30)=8),AugSun1+30,""),IF(AND(YEAR(AugSun1+37)=CalendarYear,MONTH(AugSun1+37)=8),AugSun1+37,""))</f>
        <v/>
      </c>
      <c r="K34" s="27" t="str">
        <f>IF(DAY(AugSun1)=1,IF(AND(YEAR(AugSun1+31)=CalendarYear,MONTH(AugSun1+31)=8),AugSun1+31,""),IF(AND(YEAR(AugSun1+38)=CalendarYear,MONTH(AugSun1+38)=8),AugSun1+38,""))</f>
        <v/>
      </c>
      <c r="L34" s="27" t="str">
        <f>IF(DAY(AugSun1)=1,IF(AND(YEAR(AugSun1+32)=CalendarYear,MONTH(AugSun1+32)=8),AugSun1+32,""),IF(AND(YEAR(AugSun1+39)=CalendarYear,MONTH(AugSun1+39)=8),AugSun1+39,""))</f>
        <v/>
      </c>
      <c r="M34" s="27" t="str">
        <f>IF(DAY(AugSun1)=1,IF(AND(YEAR(AugSun1+33)=CalendarYear,MONTH(AugSun1+33)=8),AugSun1+33,""),IF(AND(YEAR(AugSun1+40)=CalendarYear,MONTH(AugSun1+40)=8),AugSun1+40,""))</f>
        <v/>
      </c>
      <c r="N34" s="27" t="str">
        <f>IF(DAY(AugSun1)=1,IF(AND(YEAR(AugSun1+34)=CalendarYear,MONTH(AugSun1+34)=8),AugSun1+34,""),IF(AND(YEAR(AugSun1+41)=CalendarYear,MONTH(AugSun1+41)=8),AugSun1+41,""))</f>
        <v/>
      </c>
      <c r="O34" s="28" t="str">
        <f>IF(DAY(AugSun1)=1,IF(AND(YEAR(AugSun1+35)=CalendarYear,MONTH(AugSun1+35)=8),AugSun1+35,""),IF(AND(YEAR(AugSun1+42)=CalendarYear,MONTH(AugSun1+42)=8),AugSun1+42,""))</f>
        <v/>
      </c>
      <c r="P34" s="60"/>
      <c r="R34" s="55" t="s">
        <v>53</v>
      </c>
    </row>
    <row r="35" spans="1:19" ht="15" customHeight="1" x14ac:dyDescent="0.3">
      <c r="A35" s="15" t="s">
        <v>15</v>
      </c>
      <c r="B35" s="100" t="s">
        <v>27</v>
      </c>
      <c r="C35" s="90"/>
      <c r="D35" s="90"/>
      <c r="E35" s="90"/>
      <c r="F35" s="90"/>
      <c r="G35" s="90"/>
      <c r="H35" s="91"/>
      <c r="I35" s="100" t="s">
        <v>28</v>
      </c>
      <c r="J35" s="90"/>
      <c r="K35" s="90"/>
      <c r="L35" s="90"/>
      <c r="M35" s="90"/>
      <c r="N35" s="90"/>
      <c r="O35" s="91"/>
      <c r="P35" s="60"/>
      <c r="R35" s="56" t="s">
        <v>58</v>
      </c>
    </row>
    <row r="36" spans="1:19" ht="15" customHeight="1" x14ac:dyDescent="0.2">
      <c r="B36" s="51" t="s">
        <v>0</v>
      </c>
      <c r="C36" s="13" t="s">
        <v>44</v>
      </c>
      <c r="D36" s="13" t="s">
        <v>45</v>
      </c>
      <c r="E36" s="13" t="s">
        <v>46</v>
      </c>
      <c r="F36" s="13" t="s">
        <v>47</v>
      </c>
      <c r="G36" s="13" t="s">
        <v>48</v>
      </c>
      <c r="H36" s="24" t="s">
        <v>49</v>
      </c>
      <c r="I36" s="18" t="s">
        <v>0</v>
      </c>
      <c r="J36" s="13" t="s">
        <v>44</v>
      </c>
      <c r="K36" s="13" t="s">
        <v>45</v>
      </c>
      <c r="L36" s="13" t="s">
        <v>46</v>
      </c>
      <c r="M36" s="13" t="s">
        <v>47</v>
      </c>
      <c r="N36" s="13" t="s">
        <v>48</v>
      </c>
      <c r="O36" s="24" t="s">
        <v>49</v>
      </c>
      <c r="P36" s="60"/>
    </row>
    <row r="37" spans="1:19" ht="15" customHeight="1" x14ac:dyDescent="0.2">
      <c r="B37" s="52" t="str">
        <f>IF(DAY(Vogar)=1,"",IF(AND(YEAR(Vogar+1)=CalendarYear,MONTH(Vogar+1)=9),Vogar+1,""))</f>
        <v/>
      </c>
      <c r="C37" s="2" t="str">
        <f>IF(DAY(Vogar)=1,"",IF(AND(YEAR(Vogar+2)=CalendarYear,MONTH(Vogar+2)=9),Vogar+2,""))</f>
        <v/>
      </c>
      <c r="D37" s="2" t="str">
        <f>IF(DAY(Vogar)=1,"",IF(AND(YEAR(Vogar+3)=CalendarYear,MONTH(Vogar+3)=9),Vogar+3,""))</f>
        <v/>
      </c>
      <c r="E37" s="2" t="str">
        <f>IF(DAY(Vogar)=1,"",IF(AND(YEAR(Vogar+4)=CalendarYear,MONTH(Vogar+4)=9),Vogar+4,""))</f>
        <v/>
      </c>
      <c r="F37" s="2" t="str">
        <f>IF(DAY(Vogar)=1,"",IF(AND(YEAR(Vogar+5)=CalendarYear,MONTH(Vogar+5)=9),Vogar+5,""))</f>
        <v/>
      </c>
      <c r="G37" s="2">
        <f>IF(DAY(Vogar)=1,"",IF(AND(YEAR(Vogar+6)=CalendarYear,MONTH(Vogar+6)=9),Vogar+6,""))</f>
        <v>45170</v>
      </c>
      <c r="H37" s="25">
        <f>IF(DAY(Vogar)=1,IF(AND(YEAR(Vogar)=CalendarYear,MONTH(Vogar)=9),Vogar,""),IF(AND(YEAR(Vogar+7)=CalendarYear,MONTH(Vogar+7)=9),Vogar+7,""))</f>
        <v>45171</v>
      </c>
      <c r="I37" s="17">
        <f>IF(DAY(OctSun1)=1,"",IF(AND(YEAR(OctSun1+1)=CalendarYear,MONTH(OctSun1+1)=10),OctSun1+1,""))</f>
        <v>45200</v>
      </c>
      <c r="J37" s="19">
        <f>IF(DAY(OctSun1)=1,"",IF(AND(YEAR(OctSun1+2)=CalendarYear,MONTH(OctSun1+2)=10),OctSun1+2,""))</f>
        <v>45201</v>
      </c>
      <c r="K37" s="19">
        <f>IF(DAY(OctSun1)=1,"",IF(AND(YEAR(OctSun1+3)=CalendarYear,MONTH(OctSun1+3)=10),OctSun1+3,""))</f>
        <v>45202</v>
      </c>
      <c r="L37" s="19">
        <f>IF(DAY(OctSun1)=1,"",IF(AND(YEAR(OctSun1+4)=CalendarYear,MONTH(OctSun1+4)=10),OctSun1+4,""))</f>
        <v>45203</v>
      </c>
      <c r="M37" s="19">
        <f>IF(DAY(OctSun1)=1,"",IF(AND(YEAR(OctSun1+5)=CalendarYear,MONTH(OctSun1+5)=10),OctSun1+5,""))</f>
        <v>45204</v>
      </c>
      <c r="N37" s="19">
        <f>IF(DAY(OctSun1)=1,"",IF(AND(YEAR(OctSun1+6)=CalendarYear,MONTH(OctSun1+6)=10),OctSun1+6,""))</f>
        <v>45205</v>
      </c>
      <c r="O37" s="25">
        <f>IF(DAY(OctSun1)=1,IF(AND(YEAR(OctSun1)=CalendarYear,MONTH(OctSun1)=10),OctSun1,""),IF(AND(YEAR(OctSun1+7)=CalendarYear,MONTH(OctSun1+7)=10),OctSun1+7,""))</f>
        <v>45206</v>
      </c>
      <c r="P37" s="60"/>
    </row>
    <row r="38" spans="1:19" ht="15" customHeight="1" x14ac:dyDescent="0.2">
      <c r="B38" s="52">
        <f>IF(DAY(Vogar)=1,IF(AND(YEAR(Vogar+1)=CalendarYear,MONTH(Vogar+1)=9),Vogar+1,""),IF(AND(YEAR(Vogar+8)=CalendarYear,MONTH(Vogar+8)=9),Vogar+8,""))</f>
        <v>45172</v>
      </c>
      <c r="C38" s="19">
        <f>IF(DAY(Vogar)=1,IF(AND(YEAR(Vogar+2)=CalendarYear,MONTH(Vogar+2)=9),Vogar+2,""),IF(AND(YEAR(Vogar+9)=CalendarYear,MONTH(Vogar+9)=9),Vogar+9,""))</f>
        <v>45173</v>
      </c>
      <c r="D38" s="19">
        <f>IF(DAY(Vogar)=1,IF(AND(YEAR(Vogar+3)=CalendarYear,MONTH(Vogar+3)=9),Vogar+3,""),IF(AND(YEAR(Vogar+10)=CalendarYear,MONTH(Vogar+10)=9),Vogar+10,""))</f>
        <v>45174</v>
      </c>
      <c r="E38" s="19">
        <f>IF(DAY(Vogar)=1,IF(AND(YEAR(Vogar+4)=CalendarYear,MONTH(Vogar+4)=9),Vogar+4,""),IF(AND(YEAR(Vogar+11)=CalendarYear,MONTH(Vogar+11)=9),Vogar+11,""))</f>
        <v>45175</v>
      </c>
      <c r="F38" s="19">
        <f>IF(DAY(Vogar)=1,IF(AND(YEAR(Vogar+5)=CalendarYear,MONTH(Vogar+5)=9),Vogar+5,""),IF(AND(YEAR(Vogar+12)=CalendarYear,MONTH(Vogar+12)=9),Vogar+12,""))</f>
        <v>45176</v>
      </c>
      <c r="G38" s="19">
        <f>IF(DAY(Vogar)=1,IF(AND(YEAR(Vogar+6)=CalendarYear,MONTH(Vogar+6)=9),Vogar+6,""),IF(AND(YEAR(Vogar+13)=CalendarYear,MONTH(Vogar+13)=9),Vogar+13,""))</f>
        <v>45177</v>
      </c>
      <c r="H38" s="25">
        <f>IF(DAY(Vogar)=1,IF(AND(YEAR(Vogar+7)=CalendarYear,MONTH(Vogar+7)=9),Vogar+7,""),IF(AND(YEAR(Vogar+14)=CalendarYear,MONTH(Vogar+14)=9),Vogar+14,""))</f>
        <v>45178</v>
      </c>
      <c r="I38" s="17">
        <f>IF(DAY(OctSun1)=1,IF(AND(YEAR(OctSun1+1)=CalendarYear,MONTH(OctSun1+1)=10),OctSun1+1,""),IF(AND(YEAR(OctSun1+8)=CalendarYear,MONTH(OctSun1+8)=10),OctSun1+8,""))</f>
        <v>45207</v>
      </c>
      <c r="J38" s="2">
        <f>IF(DAY(OctSun1)=1,IF(AND(YEAR(OctSun1+2)=CalendarYear,MONTH(OctSun1+2)=10),OctSun1+2,""),IF(AND(YEAR(OctSun1+9)=CalendarYear,MONTH(OctSun1+9)=10),OctSun1+9,""))</f>
        <v>45208</v>
      </c>
      <c r="K38" s="2">
        <f>IF(DAY(OctSun1)=1,IF(AND(YEAR(OctSun1+3)=CalendarYear,MONTH(OctSun1+3)=10),OctSun1+3,""),IF(AND(YEAR(OctSun1+10)=CalendarYear,MONTH(OctSun1+10)=10),OctSun1+10,""))</f>
        <v>45209</v>
      </c>
      <c r="L38" s="2">
        <f>IF(DAY(OctSun1)=1,IF(AND(YEAR(OctSun1+4)=CalendarYear,MONTH(OctSun1+4)=10),OctSun1+4,""),IF(AND(YEAR(OctSun1+11)=CalendarYear,MONTH(OctSun1+11)=10),OctSun1+11,""))</f>
        <v>45210</v>
      </c>
      <c r="M38" s="2">
        <f>IF(DAY(OctSun1)=1,IF(AND(YEAR(OctSun1+5)=CalendarYear,MONTH(OctSun1+5)=10),OctSun1+5,""),IF(AND(YEAR(OctSun1+12)=CalendarYear,MONTH(OctSun1+12)=10),OctSun1+12,""))</f>
        <v>45211</v>
      </c>
      <c r="N38" s="2">
        <f>IF(DAY(OctSun1)=1,IF(AND(YEAR(OctSun1+6)=CalendarYear,MONTH(OctSun1+6)=10),OctSun1+6,""),IF(AND(YEAR(OctSun1+13)=CalendarYear,MONTH(OctSun1+13)=10),OctSun1+13,""))</f>
        <v>45212</v>
      </c>
      <c r="O38" s="25">
        <f>IF(DAY(OctSun1)=1,IF(AND(YEAR(OctSun1+7)=CalendarYear,MONTH(OctSun1+7)=10),OctSun1+7,""),IF(AND(YEAR(OctSun1+14)=CalendarYear,MONTH(OctSun1+14)=10),OctSun1+14,""))</f>
        <v>45213</v>
      </c>
      <c r="P38" s="60"/>
      <c r="S38" s="9"/>
    </row>
    <row r="39" spans="1:19" ht="15" customHeight="1" x14ac:dyDescent="0.2">
      <c r="A39" s="15" t="s">
        <v>8</v>
      </c>
      <c r="B39" s="52">
        <f>IF(DAY(Vogar)=1,IF(AND(YEAR(Vogar+8)=CalendarYear,MONTH(Vogar+8)=9),Vogar+8,""),IF(AND(YEAR(Vogar+15)=CalendarYear,MONTH(Vogar+15)=9),Vogar+15,""))</f>
        <v>45179</v>
      </c>
      <c r="C39" s="2">
        <f>IF(DAY(Vogar)=1,IF(AND(YEAR(Vogar+9)=CalendarYear,MONTH(Vogar+9)=9),Vogar+9,""),IF(AND(YEAR(Vogar+16)=CalendarYear,MONTH(Vogar+16)=9),Vogar+16,""))</f>
        <v>45180</v>
      </c>
      <c r="D39" s="2">
        <f>IF(DAY(Vogar)=1,IF(AND(YEAR(Vogar+10)=CalendarYear,MONTH(Vogar+10)=9),Vogar+10,""),IF(AND(YEAR(Vogar+17)=CalendarYear,MONTH(Vogar+17)=9),Vogar+17,""))</f>
        <v>45181</v>
      </c>
      <c r="E39" s="2">
        <f>IF(DAY(Vogar)=1,IF(AND(YEAR(Vogar+11)=CalendarYear,MONTH(Vogar+11)=9),Vogar+11,""),IF(AND(YEAR(Vogar+18)=CalendarYear,MONTH(Vogar+18)=9),Vogar+18,""))</f>
        <v>45182</v>
      </c>
      <c r="F39" s="2">
        <f>IF(DAY(Vogar)=1,IF(AND(YEAR(Vogar+12)=CalendarYear,MONTH(Vogar+12)=9),Vogar+12,""),IF(AND(YEAR(Vogar+19)=CalendarYear,MONTH(Vogar+19)=9),Vogar+19,""))</f>
        <v>45183</v>
      </c>
      <c r="G39" s="2">
        <f>IF(DAY(Vogar)=1,IF(AND(YEAR(Vogar+13)=CalendarYear,MONTH(Vogar+13)=9),Vogar+13,""),IF(AND(YEAR(Vogar+20)=CalendarYear,MONTH(Vogar+20)=9),Vogar+20,""))</f>
        <v>45184</v>
      </c>
      <c r="H39" s="25">
        <f>IF(DAY(Vogar)=1,IF(AND(YEAR(Vogar+14)=CalendarYear,MONTH(Vogar+14)=9),Vogar+14,""),IF(AND(YEAR(Vogar+21)=CalendarYear,MONTH(Vogar+21)=9),Vogar+21,""))</f>
        <v>45185</v>
      </c>
      <c r="I39" s="17">
        <f>IF(DAY(OctSun1)=1,IF(AND(YEAR(OctSun1+8)=CalendarYear,MONTH(OctSun1+8)=10),OctSun1+8,""),IF(AND(YEAR(OctSun1+15)=CalendarYear,MONTH(OctSun1+15)=10),OctSun1+15,""))</f>
        <v>45214</v>
      </c>
      <c r="J39" s="20">
        <f>IF(DAY(OctSun1)=1,IF(AND(YEAR(OctSun1+9)=CalendarYear,MONTH(OctSun1+9)=10),OctSun1+9,""),IF(AND(YEAR(OctSun1+16)=CalendarYear,MONTH(OctSun1+16)=10),OctSun1+16,""))</f>
        <v>45215</v>
      </c>
      <c r="K39" s="20">
        <f>IF(DAY(OctSun1)=1,IF(AND(YEAR(OctSun1+10)=CalendarYear,MONTH(OctSun1+10)=10),OctSun1+10,""),IF(AND(YEAR(OctSun1+17)=CalendarYear,MONTH(OctSun1+17)=10),OctSun1+17,""))</f>
        <v>45216</v>
      </c>
      <c r="L39" s="20">
        <f>IF(DAY(OctSun1)=1,IF(AND(YEAR(OctSun1+11)=CalendarYear,MONTH(OctSun1+11)=10),OctSun1+11,""),IF(AND(YEAR(OctSun1+18)=CalendarYear,MONTH(OctSun1+18)=10),OctSun1+18,""))</f>
        <v>45217</v>
      </c>
      <c r="M39" s="20">
        <f>IF(DAY(OctSun1)=1,IF(AND(YEAR(OctSun1+12)=CalendarYear,MONTH(OctSun1+12)=10),OctSun1+12,""),IF(AND(YEAR(OctSun1+19)=CalendarYear,MONTH(OctSun1+19)=10),OctSun1+19,""))</f>
        <v>45218</v>
      </c>
      <c r="N39" s="20">
        <f>IF(DAY(OctSun1)=1,IF(AND(YEAR(OctSun1+13)=CalendarYear,MONTH(OctSun1+13)=10),OctSun1+13,""),IF(AND(YEAR(OctSun1+20)=CalendarYear,MONTH(OctSun1+20)=10),OctSun1+20,""))</f>
        <v>45219</v>
      </c>
      <c r="O39" s="25">
        <f>IF(DAY(OctSun1)=1,IF(AND(YEAR(OctSun1+14)=CalendarYear,MONTH(OctSun1+14)=10),OctSun1+14,""),IF(AND(YEAR(OctSun1+21)=CalendarYear,MONTH(OctSun1+21)=10),OctSun1+21,""))</f>
        <v>45220</v>
      </c>
      <c r="P39" s="60"/>
      <c r="S39" s="12"/>
    </row>
    <row r="40" spans="1:19" ht="15" customHeight="1" x14ac:dyDescent="0.2">
      <c r="A40" s="15" t="s">
        <v>9</v>
      </c>
      <c r="B40" s="52">
        <f>IF(DAY(Vogar)=1,IF(AND(YEAR(Vogar+15)=CalendarYear,MONTH(Vogar+15)=9),Vogar+15,""),IF(AND(YEAR(Vogar+22)=CalendarYear,MONTH(Vogar+22)=9),Vogar+22,""))</f>
        <v>45186</v>
      </c>
      <c r="C40" s="20">
        <f>IF(DAY(Vogar)=1,IF(AND(YEAR(Vogar+16)=CalendarYear,MONTH(Vogar+16)=9),Vogar+16,""),IF(AND(YEAR(Vogar+23)=CalendarYear,MONTH(Vogar+23)=9),Vogar+23,""))</f>
        <v>45187</v>
      </c>
      <c r="D40" s="20">
        <f>IF(DAY(Vogar)=1,IF(AND(YEAR(Vogar+17)=CalendarYear,MONTH(Vogar+17)=9),Vogar+17,""),IF(AND(YEAR(Vogar+24)=CalendarYear,MONTH(Vogar+24)=9),Vogar+24,""))</f>
        <v>45188</v>
      </c>
      <c r="E40" s="20">
        <f>IF(DAY(Vogar)=1,IF(AND(YEAR(Vogar+18)=CalendarYear,MONTH(Vogar+18)=9),Vogar+18,""),IF(AND(YEAR(Vogar+25)=CalendarYear,MONTH(Vogar+25)=9),Vogar+25,""))</f>
        <v>45189</v>
      </c>
      <c r="F40" s="20">
        <f>IF(DAY(Vogar)=1,IF(AND(YEAR(Vogar+19)=CalendarYear,MONTH(Vogar+19)=9),Vogar+19,""),IF(AND(YEAR(Vogar+26)=CalendarYear,MONTH(Vogar+26)=9),Vogar+26,""))</f>
        <v>45190</v>
      </c>
      <c r="G40" s="20">
        <f>IF(DAY(Vogar)=1,IF(AND(YEAR(Vogar+20)=CalendarYear,MONTH(Vogar+20)=9),Vogar+20,""),IF(AND(YEAR(Vogar+27)=CalendarYear,MONTH(Vogar+27)=9),Vogar+27,""))</f>
        <v>45191</v>
      </c>
      <c r="H40" s="25">
        <f>IF(DAY(Vogar)=1,IF(AND(YEAR(Vogar+21)=CalendarYear,MONTH(Vogar+21)=9),Vogar+21,""),IF(AND(YEAR(Vogar+28)=CalendarYear,MONTH(Vogar+28)=9),Vogar+28,""))</f>
        <v>45192</v>
      </c>
      <c r="I40" s="17">
        <f>IF(DAY(OctSun1)=1,IF(AND(YEAR(OctSun1+15)=CalendarYear,MONTH(OctSun1+15)=10),OctSun1+15,""),IF(AND(YEAR(OctSun1+22)=CalendarYear,MONTH(OctSun1+22)=10),OctSun1+22,""))</f>
        <v>45221</v>
      </c>
      <c r="J40" s="2">
        <f>IF(DAY(OctSun1)=1,IF(AND(YEAR(OctSun1+16)=CalendarYear,MONTH(OctSun1+16)=10),OctSun1+16,""),IF(AND(YEAR(OctSun1+23)=CalendarYear,MONTH(OctSun1+23)=10),OctSun1+23,""))</f>
        <v>45222</v>
      </c>
      <c r="K40" s="2">
        <f>IF(DAY(OctSun1)=1,IF(AND(YEAR(OctSun1+17)=CalendarYear,MONTH(OctSun1+17)=10),OctSun1+17,""),IF(AND(YEAR(OctSun1+24)=CalendarYear,MONTH(OctSun1+24)=10),OctSun1+24,""))</f>
        <v>45223</v>
      </c>
      <c r="L40" s="2">
        <f>IF(DAY(OctSun1)=1,IF(AND(YEAR(OctSun1+18)=CalendarYear,MONTH(OctSun1+18)=10),OctSun1+18,""),IF(AND(YEAR(OctSun1+25)=CalendarYear,MONTH(OctSun1+25)=10),OctSun1+25,""))</f>
        <v>45224</v>
      </c>
      <c r="M40" s="2">
        <f>IF(DAY(OctSun1)=1,IF(AND(YEAR(OctSun1+19)=CalendarYear,MONTH(OctSun1+19)=10),OctSun1+19,""),IF(AND(YEAR(OctSun1+26)=CalendarYear,MONTH(OctSun1+26)=10),OctSun1+26,""))</f>
        <v>45225</v>
      </c>
      <c r="N40" s="2">
        <f>IF(DAY(OctSun1)=1,IF(AND(YEAR(OctSun1+20)=CalendarYear,MONTH(OctSun1+20)=10),OctSun1+20,""),IF(AND(YEAR(OctSun1+27)=CalendarYear,MONTH(OctSun1+27)=10),OctSun1+27,""))</f>
        <v>45226</v>
      </c>
      <c r="O40" s="25">
        <f>IF(DAY(OctSun1)=1,IF(AND(YEAR(OctSun1+21)=CalendarYear,MONTH(OctSun1+21)=10),OctSun1+21,""),IF(AND(YEAR(OctSun1+28)=CalendarYear,MONTH(OctSun1+28)=10),OctSun1+28,""))</f>
        <v>45227</v>
      </c>
      <c r="P40" s="60"/>
      <c r="S40" s="12"/>
    </row>
    <row r="41" spans="1:19" ht="15" customHeight="1" x14ac:dyDescent="0.2">
      <c r="A41" s="15"/>
      <c r="B41" s="52">
        <f>IF(DAY(Vogar)=1,IF(AND(YEAR(Vogar+22)=CalendarYear,MONTH(Vogar+22)=9),Vogar+22,""),IF(AND(YEAR(Vogar+29)=CalendarYear,MONTH(Vogar+29)=9),Vogar+29,""))</f>
        <v>45193</v>
      </c>
      <c r="C41" s="2">
        <f>IF(DAY(Vogar)=1,IF(AND(YEAR(Vogar+23)=CalendarYear,MONTH(Vogar+23)=9),Vogar+23,""),IF(AND(YEAR(Vogar+30)=CalendarYear,MONTH(Vogar+30)=9),Vogar+30,""))</f>
        <v>45194</v>
      </c>
      <c r="D41" s="2">
        <f>IF(DAY(Vogar)=1,IF(AND(YEAR(Vogar+24)=CalendarYear,MONTH(Vogar+24)=9),Vogar+24,""),IF(AND(YEAR(Vogar+31)=CalendarYear,MONTH(Vogar+31)=9),Vogar+31,""))</f>
        <v>45195</v>
      </c>
      <c r="E41" s="2">
        <f>IF(DAY(Vogar)=1,IF(AND(YEAR(Vogar+25)=CalendarYear,MONTH(Vogar+25)=9),Vogar+25,""),IF(AND(YEAR(Vogar+32)=CalendarYear,MONTH(Vogar+32)=9),Vogar+32,""))</f>
        <v>45196</v>
      </c>
      <c r="F41" s="2">
        <f>IF(DAY(Vogar)=1,IF(AND(YEAR(Vogar+26)=CalendarYear,MONTH(Vogar+26)=9),Vogar+26,""),IF(AND(YEAR(Vogar+33)=CalendarYear,MONTH(Vogar+33)=9),Vogar+33,""))</f>
        <v>45197</v>
      </c>
      <c r="G41" s="2">
        <f>IF(DAY(Vogar)=1,IF(AND(YEAR(Vogar+27)=CalendarYear,MONTH(Vogar+27)=9),Vogar+27,""),IF(AND(YEAR(Vogar+34)=CalendarYear,MONTH(Vogar+34)=9),Vogar+34,""))</f>
        <v>45198</v>
      </c>
      <c r="H41" s="25">
        <f>IF(DAY(Vogar)=1,IF(AND(YEAR(Vogar+28)=CalendarYear,MONTH(Vogar+28)=9),Vogar+28,""),IF(AND(YEAR(Vogar+35)=CalendarYear,MONTH(Vogar+35)=9),Vogar+35,""))</f>
        <v>45199</v>
      </c>
      <c r="I41" s="17">
        <f>IF(DAY(OctSun1)=1,IF(AND(YEAR(OctSun1+22)=CalendarYear,MONTH(OctSun1+22)=10),OctSun1+22,""),IF(AND(YEAR(OctSun1+29)=CalendarYear,MONTH(OctSun1+29)=10),OctSun1+29,""))</f>
        <v>45228</v>
      </c>
      <c r="J41" s="19">
        <f>IF(DAY(OctSun1)=1,IF(AND(YEAR(OctSun1+23)=CalendarYear,MONTH(OctSun1+23)=10),OctSun1+23,""),IF(AND(YEAR(OctSun1+30)=CalendarYear,MONTH(OctSun1+30)=10),OctSun1+30,""))</f>
        <v>45229</v>
      </c>
      <c r="K41" s="19">
        <f>IF(DAY(OctSun1)=1,IF(AND(YEAR(OctSun1+24)=CalendarYear,MONTH(OctSun1+24)=10),OctSun1+24,""),IF(AND(YEAR(OctSun1+31)=CalendarYear,MONTH(OctSun1+31)=10),OctSun1+31,""))</f>
        <v>45230</v>
      </c>
      <c r="L41" s="2" t="str">
        <f>IF(DAY(OctSun1)=1,IF(AND(YEAR(OctSun1+25)=CalendarYear,MONTH(OctSun1+25)=10),OctSun1+25,""),IF(AND(YEAR(OctSun1+32)=CalendarYear,MONTH(OctSun1+32)=10),OctSun1+32,""))</f>
        <v/>
      </c>
      <c r="M41" s="2" t="str">
        <f>IF(DAY(OctSun1)=1,IF(AND(YEAR(OctSun1+26)=CalendarYear,MONTH(OctSun1+26)=10),OctSun1+26,""),IF(AND(YEAR(OctSun1+33)=CalendarYear,MONTH(OctSun1+33)=10),OctSun1+33,""))</f>
        <v/>
      </c>
      <c r="N41" s="2" t="str">
        <f>IF(DAY(OctSun1)=1,IF(AND(YEAR(OctSun1+27)=CalendarYear,MONTH(OctSun1+27)=10),OctSun1+27,""),IF(AND(YEAR(OctSun1+34)=CalendarYear,MONTH(OctSun1+34)=10),OctSun1+34,""))</f>
        <v/>
      </c>
      <c r="O41" s="25" t="str">
        <f>IF(DAY(OctSun1)=1,IF(AND(YEAR(OctSun1+28)=CalendarYear,MONTH(OctSun1+28)=10),OctSun1+28,""),IF(AND(YEAR(OctSun1+35)=CalendarYear,MONTH(OctSun1+35)=10),OctSun1+35,""))</f>
        <v/>
      </c>
      <c r="P41" s="60"/>
      <c r="S41" s="12"/>
    </row>
    <row r="42" spans="1:19" ht="15" customHeight="1" x14ac:dyDescent="0.2">
      <c r="A42" s="15" t="s">
        <v>10</v>
      </c>
      <c r="B42" s="32" t="str">
        <f>IF(DAY(Vogar)=1,IF(AND(YEAR(Vogar+29)=CalendarYear,MONTH(Vogar+29)=9),Vogar+29,""),IF(AND(YEAR(Vogar+36)=CalendarYear,MONTH(Vogar+36)=9),Vogar+36,""))</f>
        <v/>
      </c>
      <c r="C42" s="27" t="str">
        <f>IF(DAY(Vogar)=1,IF(AND(YEAR(Vogar+30)=CalendarYear,MONTH(Vogar+30)=9),Vogar+30,""),IF(AND(YEAR(Vogar+37)=CalendarYear,MONTH(Vogar+37)=9),Vogar+37,""))</f>
        <v/>
      </c>
      <c r="D42" s="27" t="str">
        <f>IF(DAY(Vogar)=1,IF(AND(YEAR(Vogar+31)=CalendarYear,MONTH(Vogar+31)=9),Vogar+31,""),IF(AND(YEAR(Vogar+38)=CalendarYear,MONTH(Vogar+38)=9),Vogar+38,""))</f>
        <v/>
      </c>
      <c r="E42" s="27" t="str">
        <f>IF(DAY(Vogar)=1,IF(AND(YEAR(Vogar+32)=CalendarYear,MONTH(Vogar+32)=9),Vogar+32,""),IF(AND(YEAR(Vogar+39)=CalendarYear,MONTH(Vogar+39)=9),Vogar+39,""))</f>
        <v/>
      </c>
      <c r="F42" s="27" t="str">
        <f>IF(DAY(Vogar)=1,IF(AND(YEAR(Vogar+33)=CalendarYear,MONTH(Vogar+33)=9),Vogar+33,""),IF(AND(YEAR(Vogar+40)=CalendarYear,MONTH(Vogar+40)=9),Vogar+40,""))</f>
        <v/>
      </c>
      <c r="G42" s="27" t="str">
        <f>IF(DAY(Vogar)=1,IF(AND(YEAR(Vogar+34)=CalendarYear,MONTH(Vogar+34)=9),Vogar+34,""),IF(AND(YEAR(Vogar+41)=CalendarYear,MONTH(Vogar+41)=9),Vogar+41,""))</f>
        <v/>
      </c>
      <c r="H42" s="28" t="str">
        <f>IF(DAY(Vogar)=1,IF(AND(YEAR(Vogar+35)=CalendarYear,MONTH(Vogar+35)=9),Vogar+35,""),IF(AND(YEAR(Vogar+42)=CalendarYear,MONTH(Vogar+42)=9),Vogar+42,""))</f>
        <v/>
      </c>
      <c r="I42" s="27" t="str">
        <f>IF(DAY(OctSun1)=1,IF(AND(YEAR(OctSun1+29)=CalendarYear,MONTH(OctSun1+29)=10),OctSun1+29,""),IF(AND(YEAR(OctSun1+36)=CalendarYear,MONTH(OctSun1+36)=10),OctSun1+36,""))</f>
        <v/>
      </c>
      <c r="J42" s="27" t="str">
        <f>IF(DAY(OctSun1)=1,IF(AND(YEAR(OctSun1+30)=CalendarYear,MONTH(OctSun1+30)=10),OctSun1+30,""),IF(AND(YEAR(OctSun1+37)=CalendarYear,MONTH(OctSun1+37)=10),OctSun1+37,""))</f>
        <v/>
      </c>
      <c r="K42" s="27" t="str">
        <f>IF(DAY(OctSun1)=1,IF(AND(YEAR(OctSun1+31)=CalendarYear,MONTH(OctSun1+31)=10),OctSun1+31,""),IF(AND(YEAR(OctSun1+38)=CalendarYear,MONTH(OctSun1+38)=10),OctSun1+38,""))</f>
        <v/>
      </c>
      <c r="L42" s="27" t="str">
        <f>IF(DAY(OctSun1)=1,IF(AND(YEAR(OctSun1+32)=CalendarYear,MONTH(OctSun1+32)=10),OctSun1+32,""),IF(AND(YEAR(OctSun1+39)=CalendarYear,MONTH(OctSun1+39)=10),OctSun1+39,""))</f>
        <v/>
      </c>
      <c r="M42" s="27" t="str">
        <f>IF(DAY(OctSun1)=1,IF(AND(YEAR(OctSun1+33)=CalendarYear,MONTH(OctSun1+33)=10),OctSun1+33,""),IF(AND(YEAR(OctSun1+40)=CalendarYear,MONTH(OctSun1+40)=10),OctSun1+40,""))</f>
        <v/>
      </c>
      <c r="N42" s="27" t="str">
        <f>IF(DAY(OctSun1)=1,IF(AND(YEAR(OctSun1+34)=CalendarYear,MONTH(OctSun1+34)=10),OctSun1+34,""),IF(AND(YEAR(OctSun1+41)=CalendarYear,MONTH(OctSun1+41)=10),OctSun1+41,""))</f>
        <v/>
      </c>
      <c r="O42" s="28" t="str">
        <f>IF(DAY(OctSun1)=1,IF(AND(YEAR(OctSun1+35)=CalendarYear,MONTH(OctSun1+35)=10),OctSun1+35,""),IF(AND(YEAR(OctSun1+42)=CalendarYear,MONTH(OctSun1+42)=10),OctSun1+42,""))</f>
        <v/>
      </c>
      <c r="P42" s="60"/>
      <c r="S42" s="12"/>
    </row>
    <row r="43" spans="1:19" ht="15" customHeight="1" x14ac:dyDescent="0.2">
      <c r="A43" s="15" t="s">
        <v>17</v>
      </c>
      <c r="B43" s="100" t="s">
        <v>29</v>
      </c>
      <c r="C43" s="90"/>
      <c r="D43" s="90"/>
      <c r="E43" s="90"/>
      <c r="F43" s="90"/>
      <c r="G43" s="90"/>
      <c r="H43" s="91"/>
      <c r="I43" s="100" t="s">
        <v>30</v>
      </c>
      <c r="J43" s="90"/>
      <c r="K43" s="90"/>
      <c r="L43" s="90"/>
      <c r="M43" s="90"/>
      <c r="N43" s="90"/>
      <c r="O43" s="91"/>
      <c r="P43" s="60"/>
      <c r="S43" s="12"/>
    </row>
    <row r="44" spans="1:19" ht="15" customHeight="1" x14ac:dyDescent="0.2">
      <c r="A44" s="15"/>
      <c r="B44" s="51" t="s">
        <v>0</v>
      </c>
      <c r="C44" s="13" t="s">
        <v>44</v>
      </c>
      <c r="D44" s="13" t="s">
        <v>45</v>
      </c>
      <c r="E44" s="13" t="s">
        <v>46</v>
      </c>
      <c r="F44" s="13" t="s">
        <v>47</v>
      </c>
      <c r="G44" s="13" t="s">
        <v>48</v>
      </c>
      <c r="H44" s="24" t="s">
        <v>49</v>
      </c>
      <c r="I44" s="18" t="s">
        <v>0</v>
      </c>
      <c r="J44" s="13" t="s">
        <v>44</v>
      </c>
      <c r="K44" s="13" t="s">
        <v>45</v>
      </c>
      <c r="L44" s="13" t="s">
        <v>46</v>
      </c>
      <c r="M44" s="13" t="s">
        <v>47</v>
      </c>
      <c r="N44" s="13" t="s">
        <v>48</v>
      </c>
      <c r="O44" s="24" t="s">
        <v>49</v>
      </c>
      <c r="P44" s="60"/>
      <c r="S44" s="6"/>
    </row>
    <row r="45" spans="1:19" ht="15" customHeight="1" x14ac:dyDescent="0.2">
      <c r="A45" s="15" t="s">
        <v>18</v>
      </c>
      <c r="B45" s="52" t="str">
        <f>IF(DAY(NovSun1)=1,"",IF(AND(YEAR(NovSun1+1)=CalendarYear,MONTH(NovSun1+1)=11),NovSun1+1,""))</f>
        <v/>
      </c>
      <c r="C45" s="2" t="str">
        <f>IF(DAY(NovSun1)=1,"",IF(AND(YEAR(NovSun1+2)=CalendarYear,MONTH(NovSun1+2)=11),NovSun1+2,""))</f>
        <v/>
      </c>
      <c r="D45" s="2" t="str">
        <f>IF(DAY(NovSun1)=1,"",IF(AND(YEAR(NovSun1+3)=CalendarYear,MONTH(NovSun1+3)=11),NovSun1+3,""))</f>
        <v/>
      </c>
      <c r="E45" s="19">
        <f>IF(DAY(NovSun1)=1,"",IF(AND(YEAR(NovSun1+4)=CalendarYear,MONTH(NovSun1+4)=11),NovSun1+4,""))</f>
        <v>45231</v>
      </c>
      <c r="F45" s="19">
        <f>IF(DAY(NovSun1)=1,"",IF(AND(YEAR(NovSun1+5)=CalendarYear,MONTH(NovSun1+5)=11),NovSun1+5,""))</f>
        <v>45232</v>
      </c>
      <c r="G45" s="19">
        <f>IF(DAY(NovSun1)=1,"",IF(AND(YEAR(NovSun1+6)=CalendarYear,MONTH(NovSun1+6)=11),NovSun1+6,""))</f>
        <v>45233</v>
      </c>
      <c r="H45" s="25">
        <f>IF(DAY(NovSun1)=1,IF(AND(YEAR(NovSun1)=CalendarYear,MONTH(NovSun1)=11),NovSun1,""),IF(AND(YEAR(NovSun1+7)=CalendarYear,MONTH(NovSun1+7)=11),NovSun1+7,""))</f>
        <v>45234</v>
      </c>
      <c r="I45" s="17" t="str">
        <f>IF(DAY(DecSun1)=1,"",IF(AND(YEAR(DecSun1+1)=CalendarYear,MONTH(DecSun1+1)=12),DecSun1+1,""))</f>
        <v/>
      </c>
      <c r="J45" s="2" t="str">
        <f>IF(DAY(DecSun1)=1,"",IF(AND(YEAR(DecSun1+2)=CalendarYear,MONTH(DecSun1+2)=12),DecSun1+2,""))</f>
        <v/>
      </c>
      <c r="K45" s="2" t="str">
        <f>IF(DAY(DecSun1)=1,"",IF(AND(YEAR(DecSun1+3)=CalendarYear,MONTH(DecSun1+3)=12),DecSun1+3,""))</f>
        <v/>
      </c>
      <c r="L45" s="2" t="str">
        <f>IF(DAY(DecSun1)=1,"",IF(AND(YEAR(DecSun1+4)=CalendarYear,MONTH(DecSun1+4)=12),DecSun1+4,""))</f>
        <v/>
      </c>
      <c r="M45" s="2" t="str">
        <f>IF(DAY(DecSun1)=1,"",IF(AND(YEAR(DecSun1+5)=CalendarYear,MONTH(DecSun1+5)=12),DecSun1+5,""))</f>
        <v/>
      </c>
      <c r="N45" s="19">
        <f>IF(DAY(DecSun1)=1,"",IF(AND(YEAR(DecSun1+6)=CalendarYear,MONTH(DecSun1+6)=12),DecSun1+6,""))</f>
        <v>45261</v>
      </c>
      <c r="O45" s="25">
        <f>IF(DAY(DecSun1)=1,IF(AND(YEAR(DecSun1)=CalendarYear,MONTH(DecSun1)=12),DecSun1,""),IF(AND(YEAR(DecSun1+7)=CalendarYear,MONTH(DecSun1+7)=12),DecSun1+7,""))</f>
        <v>45262</v>
      </c>
      <c r="P45" s="60"/>
      <c r="S45" s="94"/>
    </row>
    <row r="46" spans="1:19" ht="15" customHeight="1" x14ac:dyDescent="0.2">
      <c r="B46" s="52">
        <f>IF(DAY(NovSun1)=1,IF(AND(YEAR(NovSun1+1)=CalendarYear,MONTH(NovSun1+1)=11),NovSun1+1,""),IF(AND(YEAR(NovSun1+8)=CalendarYear,MONTH(NovSun1+8)=11),NovSun1+8,""))</f>
        <v>45235</v>
      </c>
      <c r="C46" s="2">
        <f>IF(DAY(NovSun1)=1,IF(AND(YEAR(NovSun1+2)=CalendarYear,MONTH(NovSun1+2)=11),NovSun1+2,""),IF(AND(YEAR(NovSun1+9)=CalendarYear,MONTH(NovSun1+9)=11),NovSun1+9,""))</f>
        <v>45236</v>
      </c>
      <c r="D46" s="2">
        <f>IF(DAY(NovSun1)=1,IF(AND(YEAR(NovSun1+3)=CalendarYear,MONTH(NovSun1+3)=11),NovSun1+3,""),IF(AND(YEAR(NovSun1+10)=CalendarYear,MONTH(NovSun1+10)=11),NovSun1+10,""))</f>
        <v>45237</v>
      </c>
      <c r="E46" s="2">
        <f>IF(DAY(NovSun1)=1,IF(AND(YEAR(NovSun1+4)=CalendarYear,MONTH(NovSun1+4)=11),NovSun1+4,""),IF(AND(YEAR(NovSun1+11)=CalendarYear,MONTH(NovSun1+11)=11),NovSun1+11,""))</f>
        <v>45238</v>
      </c>
      <c r="F46" s="2">
        <f>IF(DAY(NovSun1)=1,IF(AND(YEAR(NovSun1+5)=CalendarYear,MONTH(NovSun1+5)=11),NovSun1+5,""),IF(AND(YEAR(NovSun1+12)=CalendarYear,MONTH(NovSun1+12)=11),NovSun1+12,""))</f>
        <v>45239</v>
      </c>
      <c r="G46" s="2">
        <f>IF(DAY(NovSun1)=1,IF(AND(YEAR(NovSun1+6)=CalendarYear,MONTH(NovSun1+6)=11),NovSun1+6,""),IF(AND(YEAR(NovSun1+13)=CalendarYear,MONTH(NovSun1+13)=11),NovSun1+13,""))</f>
        <v>45240</v>
      </c>
      <c r="H46" s="25">
        <f>IF(DAY(NovSun1)=1,IF(AND(YEAR(NovSun1+7)=CalendarYear,MONTH(NovSun1+7)=11),NovSun1+7,""),IF(AND(YEAR(NovSun1+14)=CalendarYear,MONTH(NovSun1+14)=11),NovSun1+14,""))</f>
        <v>45241</v>
      </c>
      <c r="I46" s="17">
        <f>IF(DAY(DecSun1)=1,IF(AND(YEAR(DecSun1+1)=CalendarYear,MONTH(DecSun1+1)=12),DecSun1+1,""),IF(AND(YEAR(DecSun1+8)=CalendarYear,MONTH(DecSun1+8)=12),DecSun1+8,""))</f>
        <v>45263</v>
      </c>
      <c r="J46" s="2">
        <f>IF(DAY(DecSun1)=1,IF(AND(YEAR(DecSun1+2)=CalendarYear,MONTH(DecSun1+2)=12),DecSun1+2,""),IF(AND(YEAR(DecSun1+9)=CalendarYear,MONTH(DecSun1+9)=12),DecSun1+9,""))</f>
        <v>45264</v>
      </c>
      <c r="K46" s="2">
        <f>IF(DAY(DecSun1)=1,IF(AND(YEAR(DecSun1+3)=CalendarYear,MONTH(DecSun1+3)=12),DecSun1+3,""),IF(AND(YEAR(DecSun1+10)=CalendarYear,MONTH(DecSun1+10)=12),DecSun1+10,""))</f>
        <v>45265</v>
      </c>
      <c r="L46" s="2">
        <f>IF(DAY(DecSun1)=1,IF(AND(YEAR(DecSun1+4)=CalendarYear,MONTH(DecSun1+4)=12),DecSun1+4,""),IF(AND(YEAR(DecSun1+11)=CalendarYear,MONTH(DecSun1+11)=12),DecSun1+11,""))</f>
        <v>45266</v>
      </c>
      <c r="M46" s="2">
        <f>IF(DAY(DecSun1)=1,IF(AND(YEAR(DecSun1+5)=CalendarYear,MONTH(DecSun1+5)=12),DecSun1+5,""),IF(AND(YEAR(DecSun1+12)=CalendarYear,MONTH(DecSun1+12)=12),DecSun1+12,""))</f>
        <v>45267</v>
      </c>
      <c r="N46" s="2">
        <f>IF(DAY(DecSun1)=1,IF(AND(YEAR(DecSun1+6)=CalendarYear,MONTH(DecSun1+6)=12),DecSun1+6,""),IF(AND(YEAR(DecSun1+13)=CalendarYear,MONTH(DecSun1+13)=12),DecSun1+13,""))</f>
        <v>45268</v>
      </c>
      <c r="O46" s="25">
        <f>IF(DAY(DecSun1)=1,IF(AND(YEAR(DecSun1+7)=CalendarYear,MONTH(DecSun1+7)=12),DecSun1+7,""),IF(AND(YEAR(DecSun1+14)=CalendarYear,MONTH(DecSun1+14)=12),DecSun1+14,""))</f>
        <v>45269</v>
      </c>
      <c r="P46" s="60"/>
      <c r="S46" s="94"/>
    </row>
    <row r="47" spans="1:19" ht="15" customHeight="1" x14ac:dyDescent="0.2">
      <c r="B47" s="52">
        <f>IF(DAY(NovSun1)=1,IF(AND(YEAR(NovSun1+8)=CalendarYear,MONTH(NovSun1+8)=11),NovSun1+8,""),IF(AND(YEAR(NovSun1+15)=CalendarYear,MONTH(NovSun1+15)=11),NovSun1+15,""))</f>
        <v>45242</v>
      </c>
      <c r="C47" s="20">
        <f>IF(DAY(NovSun1)=1,IF(AND(YEAR(NovSun1+9)=CalendarYear,MONTH(NovSun1+9)=11),NovSun1+9,""),IF(AND(YEAR(NovSun1+16)=CalendarYear,MONTH(NovSun1+16)=11),NovSun1+16,""))</f>
        <v>45243</v>
      </c>
      <c r="D47" s="20">
        <f>IF(DAY(NovSun1)=1,IF(AND(YEAR(NovSun1+10)=CalendarYear,MONTH(NovSun1+10)=11),NovSun1+10,""),IF(AND(YEAR(NovSun1+17)=CalendarYear,MONTH(NovSun1+17)=11),NovSun1+17,""))</f>
        <v>45244</v>
      </c>
      <c r="E47" s="20">
        <f>IF(DAY(NovSun1)=1,IF(AND(YEAR(NovSun1+11)=CalendarYear,MONTH(NovSun1+11)=11),NovSun1+11,""),IF(AND(YEAR(NovSun1+18)=CalendarYear,MONTH(NovSun1+18)=11),NovSun1+18,""))</f>
        <v>45245</v>
      </c>
      <c r="F47" s="20">
        <f>IF(DAY(NovSun1)=1,IF(AND(YEAR(NovSun1+12)=CalendarYear,MONTH(NovSun1+12)=11),NovSun1+12,""),IF(AND(YEAR(NovSun1+19)=CalendarYear,MONTH(NovSun1+19)=11),NovSun1+19,""))</f>
        <v>45246</v>
      </c>
      <c r="G47" s="20">
        <f>IF(DAY(NovSun1)=1,IF(AND(YEAR(NovSun1+13)=CalendarYear,MONTH(NovSun1+13)=11),NovSun1+13,""),IF(AND(YEAR(NovSun1+20)=CalendarYear,MONTH(NovSun1+20)=11),NovSun1+20,""))</f>
        <v>45247</v>
      </c>
      <c r="H47" s="25">
        <f>IF(DAY(NovSun1)=1,IF(AND(YEAR(NovSun1+14)=CalendarYear,MONTH(NovSun1+14)=11),NovSun1+14,""),IF(AND(YEAR(NovSun1+21)=CalendarYear,MONTH(NovSun1+21)=11),NovSun1+21,""))</f>
        <v>45248</v>
      </c>
      <c r="I47" s="17">
        <f>IF(DAY(DecSun1)=1,IF(AND(YEAR(DecSun1+8)=CalendarYear,MONTH(DecSun1+8)=12),DecSun1+8,""),IF(AND(YEAR(DecSun1+15)=CalendarYear,MONTH(DecSun1+15)=12),DecSun1+15,""))</f>
        <v>45270</v>
      </c>
      <c r="J47" s="20">
        <f>IF(DAY(DecSun1)=1,IF(AND(YEAR(DecSun1+9)=CalendarYear,MONTH(DecSun1+9)=12),DecSun1+9,""),IF(AND(YEAR(DecSun1+16)=CalendarYear,MONTH(DecSun1+16)=12),DecSun1+16,""))</f>
        <v>45271</v>
      </c>
      <c r="K47" s="20">
        <f>IF(DAY(DecSun1)=1,IF(AND(YEAR(DecSun1+10)=CalendarYear,MONTH(DecSun1+10)=12),DecSun1+10,""),IF(AND(YEAR(DecSun1+17)=CalendarYear,MONTH(DecSun1+17)=12),DecSun1+17,""))</f>
        <v>45272</v>
      </c>
      <c r="L47" s="20">
        <f>IF(DAY(DecSun1)=1,IF(AND(YEAR(DecSun1+11)=CalendarYear,MONTH(DecSun1+11)=12),DecSun1+11,""),IF(AND(YEAR(DecSun1+18)=CalendarYear,MONTH(DecSun1+18)=12),DecSun1+18,""))</f>
        <v>45273</v>
      </c>
      <c r="M47" s="20">
        <f>IF(DAY(DecSun1)=1,IF(AND(YEAR(DecSun1+12)=CalendarYear,MONTH(DecSun1+12)=12),DecSun1+12,""),IF(AND(YEAR(DecSun1+19)=CalendarYear,MONTH(DecSun1+19)=12),DecSun1+19,""))</f>
        <v>45274</v>
      </c>
      <c r="N47" s="20">
        <f>IF(DAY(DecSun1)=1,IF(AND(YEAR(DecSun1+13)=CalendarYear,MONTH(DecSun1+13)=12),DecSun1+13,""),IF(AND(YEAR(DecSun1+20)=CalendarYear,MONTH(DecSun1+20)=12),DecSun1+20,""))</f>
        <v>45275</v>
      </c>
      <c r="O47" s="25">
        <f>IF(DAY(DecSun1)=1,IF(AND(YEAR(DecSun1+14)=CalendarYear,MONTH(DecSun1+14)=12),DecSun1+14,""),IF(AND(YEAR(DecSun1+21)=CalendarYear,MONTH(DecSun1+21)=12),DecSun1+21,""))</f>
        <v>45276</v>
      </c>
      <c r="P47" s="60"/>
      <c r="S47" s="94"/>
    </row>
    <row r="48" spans="1:19" ht="15" customHeight="1" x14ac:dyDescent="0.2">
      <c r="B48" s="52">
        <f>IF(DAY(NovSun1)=1,IF(AND(YEAR(NovSun1+15)=CalendarYear,MONTH(NovSun1+15)=11),NovSun1+15,""),IF(AND(YEAR(NovSun1+22)=CalendarYear,MONTH(NovSun1+22)=11),NovSun1+22,""))</f>
        <v>45249</v>
      </c>
      <c r="C48" s="2">
        <f>IF(DAY(NovSun1)=1,IF(AND(YEAR(NovSun1+16)=CalendarYear,MONTH(NovSun1+16)=11),NovSun1+16,""),IF(AND(YEAR(NovSun1+23)=CalendarYear,MONTH(NovSun1+23)=11),NovSun1+23,""))</f>
        <v>45250</v>
      </c>
      <c r="D48" s="2">
        <f>IF(DAY(NovSun1)=1,IF(AND(YEAR(NovSun1+17)=CalendarYear,MONTH(NovSun1+17)=11),NovSun1+17,""),IF(AND(YEAR(NovSun1+24)=CalendarYear,MONTH(NovSun1+24)=11),NovSun1+24,""))</f>
        <v>45251</v>
      </c>
      <c r="E48" s="2">
        <f>IF(DAY(NovSun1)=1,IF(AND(YEAR(NovSun1+18)=CalendarYear,MONTH(NovSun1+18)=11),NovSun1+18,""),IF(AND(YEAR(NovSun1+25)=CalendarYear,MONTH(NovSun1+25)=11),NovSun1+25,""))</f>
        <v>45252</v>
      </c>
      <c r="F48" s="2">
        <f>IF(DAY(NovSun1)=1,IF(AND(YEAR(NovSun1+19)=CalendarYear,MONTH(NovSun1+19)=11),NovSun1+19,""),IF(AND(YEAR(NovSun1+26)=CalendarYear,MONTH(NovSun1+26)=11),NovSun1+26,""))</f>
        <v>45253</v>
      </c>
      <c r="G48" s="2">
        <f>IF(DAY(NovSun1)=1,IF(AND(YEAR(NovSun1+20)=CalendarYear,MONTH(NovSun1+20)=11),NovSun1+20,""),IF(AND(YEAR(NovSun1+27)=CalendarYear,MONTH(NovSun1+27)=11),NovSun1+27,""))</f>
        <v>45254</v>
      </c>
      <c r="H48" s="25">
        <f>IF(DAY(NovSun1)=1,IF(AND(YEAR(NovSun1+21)=CalendarYear,MONTH(NovSun1+21)=11),NovSun1+21,""),IF(AND(YEAR(NovSun1+28)=CalendarYear,MONTH(NovSun1+28)=11),NovSun1+28,""))</f>
        <v>45255</v>
      </c>
      <c r="I48" s="17">
        <f>IF(DAY(DecSun1)=1,IF(AND(YEAR(DecSun1+15)=CalendarYear,MONTH(DecSun1+15)=12),DecSun1+15,""),IF(AND(YEAR(DecSun1+22)=CalendarYear,MONTH(DecSun1+22)=12),DecSun1+22,""))</f>
        <v>45277</v>
      </c>
      <c r="J48" s="2">
        <f>IF(DAY(DecSun1)=1,IF(AND(YEAR(DecSun1+16)=CalendarYear,MONTH(DecSun1+16)=12),DecSun1+16,""),IF(AND(YEAR(DecSun1+23)=CalendarYear,MONTH(DecSun1+23)=12),DecSun1+23,""))</f>
        <v>45278</v>
      </c>
      <c r="K48" s="2">
        <f>IF(DAY(DecSun1)=1,IF(AND(YEAR(DecSun1+17)=CalendarYear,MONTH(DecSun1+17)=12),DecSun1+17,""),IF(AND(YEAR(DecSun1+24)=CalendarYear,MONTH(DecSun1+24)=12),DecSun1+24,""))</f>
        <v>45279</v>
      </c>
      <c r="L48" s="2">
        <f>IF(DAY(DecSun1)=1,IF(AND(YEAR(DecSun1+18)=CalendarYear,MONTH(DecSun1+18)=12),DecSun1+18,""),IF(AND(YEAR(DecSun1+25)=CalendarYear,MONTH(DecSun1+25)=12),DecSun1+25,""))</f>
        <v>45280</v>
      </c>
      <c r="M48" s="2">
        <f>IF(DAY(DecSun1)=1,IF(AND(YEAR(DecSun1+19)=CalendarYear,MONTH(DecSun1+19)=12),DecSun1+19,""),IF(AND(YEAR(DecSun1+26)=CalendarYear,MONTH(DecSun1+26)=12),DecSun1+26,""))</f>
        <v>45281</v>
      </c>
      <c r="N48" s="2">
        <f>IF(DAY(DecSun1)=1,IF(AND(YEAR(DecSun1+20)=CalendarYear,MONTH(DecSun1+20)=12),DecSun1+20,""),IF(AND(YEAR(DecSun1+27)=CalendarYear,MONTH(DecSun1+27)=12),DecSun1+27,""))</f>
        <v>45282</v>
      </c>
      <c r="O48" s="72">
        <f>IF(DAY(DecSun1)=1,IF(AND(YEAR(DecSun1+21)=CalendarYear,MONTH(DecSun1+21)=12),DecSun1+21,""),IF(AND(YEAR(DecSun1+28)=CalendarYear,MONTH(DecSun1+28)=12),DecSun1+28,""))</f>
        <v>45283</v>
      </c>
      <c r="P48" s="60"/>
      <c r="S48" s="94"/>
    </row>
    <row r="49" spans="2:19" ht="15" customHeight="1" x14ac:dyDescent="0.2">
      <c r="B49" s="52">
        <f>IF(DAY(NovSun1)=1,IF(AND(YEAR(NovSun1+22)=CalendarYear,MONTH(NovSun1+22)=11),NovSun1+22,""),IF(AND(YEAR(NovSun1+29)=CalendarYear,MONTH(NovSun1+29)=11),NovSun1+29,""))</f>
        <v>45256</v>
      </c>
      <c r="C49" s="19">
        <f>IF(DAY(NovSun1)=1,IF(AND(YEAR(NovSun1+23)=CalendarYear,MONTH(NovSun1+23)=11),NovSun1+23,""),IF(AND(YEAR(NovSun1+30)=CalendarYear,MONTH(NovSun1+30)=11),NovSun1+30,""))</f>
        <v>45257</v>
      </c>
      <c r="D49" s="19">
        <f>IF(DAY(NovSun1)=1,IF(AND(YEAR(NovSun1+24)=CalendarYear,MONTH(NovSun1+24)=11),NovSun1+24,""),IF(AND(YEAR(NovSun1+31)=CalendarYear,MONTH(NovSun1+31)=11),NovSun1+31,""))</f>
        <v>45258</v>
      </c>
      <c r="E49" s="19">
        <f>IF(DAY(NovSun1)=1,IF(AND(YEAR(NovSun1+25)=CalendarYear,MONTH(NovSun1+25)=11),NovSun1+25,""),IF(AND(YEAR(NovSun1+32)=CalendarYear,MONTH(NovSun1+32)=11),NovSun1+32,""))</f>
        <v>45259</v>
      </c>
      <c r="F49" s="19">
        <f>IF(DAY(NovSun1)=1,IF(AND(YEAR(NovSun1+26)=CalendarYear,MONTH(NovSun1+26)=11),NovSun1+26,""),IF(AND(YEAR(NovSun1+33)=CalendarYear,MONTH(NovSun1+33)=11),NovSun1+33,""))</f>
        <v>45260</v>
      </c>
      <c r="G49" s="2" t="str">
        <f>IF(DAY(NovSun1)=1,IF(AND(YEAR(NovSun1+27)=CalendarYear,MONTH(NovSun1+27)=11),NovSun1+27,""),IF(AND(YEAR(NovSun1+34)=CalendarYear,MONTH(NovSun1+34)=11),NovSun1+34,""))</f>
        <v/>
      </c>
      <c r="H49" s="25" t="str">
        <f>IF(DAY(NovSun1)=1,IF(AND(YEAR(NovSun1+28)=CalendarYear,MONTH(NovSun1+28)=11),NovSun1+28,""),IF(AND(YEAR(NovSun1+35)=CalendarYear,MONTH(NovSun1+35)=11),NovSun1+35,""))</f>
        <v/>
      </c>
      <c r="I49" s="17">
        <f>IF(DAY(DecSun1)=1,IF(AND(YEAR(DecSun1+22)=CalendarYear,MONTH(DecSun1+22)=12),DecSun1+22,""),IF(AND(YEAR(DecSun1+29)=CalendarYear,MONTH(DecSun1+29)=12),DecSun1+29,""))</f>
        <v>45284</v>
      </c>
      <c r="J49" s="74">
        <f>IF(DAY(DecSun1)=1,IF(AND(YEAR(DecSun1+23)=CalendarYear,MONTH(DecSun1+23)=12),DecSun1+23,""),IF(AND(YEAR(DecSun1+30)=CalendarYear,MONTH(DecSun1+30)=12),DecSun1+30,""))</f>
        <v>45285</v>
      </c>
      <c r="K49" s="74">
        <f>IF(DAY(DecSun1)=1,IF(AND(YEAR(DecSun1+24)=CalendarYear,MONTH(DecSun1+24)=12),DecSun1+24,""),IF(AND(YEAR(DecSun1+31)=CalendarYear,MONTH(DecSun1+31)=12),DecSun1+31,""))</f>
        <v>45286</v>
      </c>
      <c r="L49" s="19">
        <f>IF(DAY(DecSun1)=1,IF(AND(YEAR(DecSun1+25)=CalendarYear,MONTH(DecSun1+25)=12),DecSun1+25,""),IF(AND(YEAR(DecSun1+32)=CalendarYear,MONTH(DecSun1+32)=12),DecSun1+32,""))</f>
        <v>45287</v>
      </c>
      <c r="M49" s="19">
        <f>IF(DAY(DecSun1)=1,IF(AND(YEAR(DecSun1+26)=CalendarYear,MONTH(DecSun1+26)=12),DecSun1+26,""),IF(AND(YEAR(DecSun1+33)=CalendarYear,MONTH(DecSun1+33)=12),DecSun1+33,""))</f>
        <v>45288</v>
      </c>
      <c r="N49" s="19">
        <f>IF(DAY(DecSun1)=1,IF(AND(YEAR(DecSun1+27)=CalendarYear,MONTH(DecSun1+27)=12),DecSun1+27,""),IF(AND(YEAR(DecSun1+34)=CalendarYear,MONTH(DecSun1+34)=12),DecSun1+34,""))</f>
        <v>45289</v>
      </c>
      <c r="O49" s="72">
        <v>31</v>
      </c>
      <c r="P49" s="60"/>
      <c r="S49" s="94"/>
    </row>
    <row r="50" spans="2:19" ht="13.5" customHeight="1" x14ac:dyDescent="0.2">
      <c r="B50" s="32" t="str">
        <f>IF(DAY(NovSun1)=1,IF(AND(YEAR(NovSun1+29)=CalendarYear,MONTH(NovSun1+29)=11),NovSun1+29,""),IF(AND(YEAR(NovSun1+36)=CalendarYear,MONTH(NovSun1+36)=11),NovSun1+36,""))</f>
        <v/>
      </c>
      <c r="C50" s="27" t="str">
        <f>IF(DAY(NovSun1)=1,IF(AND(YEAR(NovSun1+30)=CalendarYear,MONTH(NovSun1+30)=11),NovSun1+30,""),IF(AND(YEAR(NovSun1+37)=CalendarYear,MONTH(NovSun1+37)=11),NovSun1+37,""))</f>
        <v/>
      </c>
      <c r="D50" s="27" t="str">
        <f>IF(DAY(NovSun1)=1,IF(AND(YEAR(NovSun1+31)=CalendarYear,MONTH(NovSun1+31)=11),NovSun1+31,""),IF(AND(YEAR(NovSun1+38)=CalendarYear,MONTH(NovSun1+38)=11),NovSun1+38,""))</f>
        <v/>
      </c>
      <c r="E50" s="27" t="str">
        <f>IF(DAY(NovSun1)=1,IF(AND(YEAR(NovSun1+32)=CalendarYear,MONTH(NovSun1+32)=11),NovSun1+32,""),IF(AND(YEAR(NovSun1+39)=CalendarYear,MONTH(NovSun1+39)=11),NovSun1+39,""))</f>
        <v/>
      </c>
      <c r="F50" s="27" t="str">
        <f>IF(DAY(NovSun1)=1,IF(AND(YEAR(NovSun1+33)=CalendarYear,MONTH(NovSun1+33)=11),NovSun1+33,""),IF(AND(YEAR(NovSun1+40)=CalendarYear,MONTH(NovSun1+40)=11),NovSun1+40,""))</f>
        <v/>
      </c>
      <c r="G50" s="27" t="str">
        <f>IF(DAY(NovSun1)=1,IF(AND(YEAR(NovSun1+34)=CalendarYear,MONTH(NovSun1+34)=11),NovSun1+34,""),IF(AND(YEAR(NovSun1+41)=CalendarYear,MONTH(NovSun1+41)=11),NovSun1+41,""))</f>
        <v/>
      </c>
      <c r="H50" s="28" t="str">
        <f>IF(DAY(NovSun1)=1,IF(AND(YEAR(NovSun1+35)=CalendarYear,MONTH(NovSun1+35)=11),NovSun1+35,""),IF(AND(YEAR(NovSun1+42)=CalendarYear,MONTH(NovSun1+42)=11),NovSun1+42,""))</f>
        <v/>
      </c>
      <c r="I50" s="35">
        <f>IF(DAY(DecSun1)=1,IF(AND(YEAR(DecSun1+29)=CalendarYear,MONTH(DecSun1+29)=12),DecSun1+29,""),IF(AND(YEAR(DecSun1+36)=CalendarYear,MONTH(DecSun1+36)=12),DecSun1+36,""))</f>
        <v>45291</v>
      </c>
      <c r="J50" s="27" t="str">
        <f>IF(DAY(DecSun1)=1,IF(AND(YEAR(DecSun1+30)=CalendarYear,MONTH(DecSun1+30)=12),DecSun1+30,""),IF(AND(YEAR(DecSun1+37)=CalendarYear,MONTH(DecSun1+37)=12),DecSun1+37,""))</f>
        <v/>
      </c>
      <c r="K50" s="27" t="str">
        <f>IF(DAY(DecSun1)=1,IF(AND(YEAR(DecSun1+31)=CalendarYear,MONTH(DecSun1+31)=12),DecSun1+31,""),IF(AND(YEAR(DecSun1+38)=CalendarYear,MONTH(DecSun1+38)=12),DecSun1+38,""))</f>
        <v/>
      </c>
      <c r="L50" s="27" t="str">
        <f>IF(DAY(DecSun1)=1,IF(AND(YEAR(DecSun1+32)=CalendarYear,MONTH(DecSun1+32)=12),DecSun1+32,""),IF(AND(YEAR(DecSun1+39)=CalendarYear,MONTH(DecSun1+39)=12),DecSun1+39,""))</f>
        <v/>
      </c>
      <c r="M50" s="27" t="str">
        <f>IF(DAY(DecSun1)=1,IF(AND(YEAR(DecSun1+33)=CalendarYear,MONTH(DecSun1+33)=12),DecSun1+33,""),IF(AND(YEAR(DecSun1+40)=CalendarYear,MONTH(DecSun1+40)=12),DecSun1+40,""))</f>
        <v/>
      </c>
      <c r="N50" s="27" t="str">
        <f>IF(DAY(DecSun1)=1,IF(AND(YEAR(DecSun1+34)=CalendarYear,MONTH(DecSun1+34)=12),DecSun1+34,""),IF(AND(YEAR(DecSun1+41)=CalendarYear,MONTH(DecSun1+41)=12),DecSun1+41,""))</f>
        <v/>
      </c>
      <c r="O50" s="28" t="str">
        <f>IF(DAY(DecSun1)=1,IF(AND(YEAR(DecSun1+35)=CalendarYear,MONTH(DecSun1+35)=12),DecSun1+35,""),IF(AND(YEAR(DecSun1+42)=CalendarYear,MONTH(DecSun1+42)=12),DecSun1+42,""))</f>
        <v/>
      </c>
      <c r="S50" s="5"/>
    </row>
    <row r="51" spans="2:19" ht="15" customHeight="1" x14ac:dyDescent="0.2">
      <c r="S51" s="5"/>
    </row>
    <row r="52" spans="2:19" ht="15" customHeight="1" x14ac:dyDescent="0.2"/>
    <row r="53" spans="2:19" ht="15" customHeight="1" x14ac:dyDescent="0.2"/>
    <row r="54" spans="2:19" ht="15" customHeight="1" x14ac:dyDescent="0.2"/>
    <row r="55" spans="2:19" ht="15" customHeight="1" x14ac:dyDescent="0.2"/>
    <row r="56" spans="2:19" ht="15" customHeight="1" x14ac:dyDescent="0.2"/>
    <row r="57" spans="2:19" ht="15" customHeight="1" x14ac:dyDescent="0.2"/>
    <row r="58" spans="2:19" ht="15" customHeight="1" x14ac:dyDescent="0.2"/>
    <row r="59" spans="2:19" ht="15" customHeight="1" x14ac:dyDescent="0.2"/>
    <row r="60" spans="2:19" ht="15" customHeight="1" x14ac:dyDescent="0.2"/>
    <row r="61" spans="2:19" ht="15" customHeight="1" x14ac:dyDescent="0.2"/>
    <row r="62" spans="2:19" ht="15" customHeight="1" x14ac:dyDescent="0.2"/>
    <row r="63" spans="2:19" ht="15" customHeight="1" x14ac:dyDescent="0.2"/>
  </sheetData>
  <mergeCells count="16">
    <mergeCell ref="S45:S49"/>
    <mergeCell ref="B1:E1"/>
    <mergeCell ref="F1:O1"/>
    <mergeCell ref="B2:H2"/>
    <mergeCell ref="B3:H3"/>
    <mergeCell ref="I3:O3"/>
    <mergeCell ref="B35:H35"/>
    <mergeCell ref="I35:O35"/>
    <mergeCell ref="B43:H43"/>
    <mergeCell ref="I43:O43"/>
    <mergeCell ref="B11:H11"/>
    <mergeCell ref="I11:O11"/>
    <mergeCell ref="B19:H19"/>
    <mergeCell ref="I19:O19"/>
    <mergeCell ref="B27:H27"/>
    <mergeCell ref="I27:O27"/>
  </mergeCells>
  <dataValidations count="1">
    <dataValidation allowBlank="1" showInputMessage="1" showErrorMessage="1" errorTitle="Invalid Year" error="Enter a year from 1900 to 9999, or use the scroll bar to find a year." sqref="B1" xr:uid="{C17BCE97-9D83-492D-BACD-E5543267D02A}"/>
  </dataValidations>
  <pageMargins left="0.7" right="0.7" top="0.75" bottom="0.75" header="0.3" footer="0.3"/>
  <pageSetup paperSize="9" orientation="portrait" r:id="rId1"/>
  <drawing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477D36-9C31-4E01-8098-E1A11F5C4BF3}">
  <ds:schemaRefs>
    <ds:schemaRef ds:uri="http://schemas.microsoft.com/office/2006/documentManagement/types"/>
    <ds:schemaRef ds:uri="http://purl.org/dc/elements/1.1/"/>
    <ds:schemaRef ds:uri="http://schemas.microsoft.com/office/2006/metadata/properties"/>
    <ds:schemaRef ds:uri="http://purl.org/dc/dcmitype/"/>
    <ds:schemaRef ds:uri="http://www.w3.org/XML/1998/namespace"/>
    <ds:schemaRef ds:uri="71af3243-3dd4-4a8d-8c0d-dd76da1f02a5"/>
    <ds:schemaRef ds:uri="http://schemas.microsoft.com/office/infopath/2007/PartnerControls"/>
    <ds:schemaRef ds:uri="16c05727-aa75-4e4a-9b5f-8a80a1165891"/>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CE7B6DD9-B1A1-4CCF-BA6C-C388D2464C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910982-F24E-49CE-AAE3-0CDBB69F7F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Yearly Calendar</vt:lpstr>
      <vt:lpstr>Heild</vt:lpstr>
      <vt:lpstr>Vogar</vt:lpstr>
      <vt:lpstr>Innri-Njarðvík + Hafnir</vt:lpstr>
      <vt:lpstr>Grindavík</vt:lpstr>
      <vt:lpstr>Suðurnesjabær</vt:lpstr>
      <vt:lpstr>Keflavík</vt:lpstr>
      <vt:lpstr>Ytri - Njarðvík</vt:lpstr>
      <vt:lpstr>Ásbrú</vt:lpstr>
      <vt:lpstr>CalendarYear</vt:lpstr>
      <vt:lpstr>'Yearly Calendar'!Print_Area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2019-06-15T10:14:58Z</dcterms:created>
  <dcterms:modified xsi:type="dcterms:W3CDTF">2023-08-30T14:33:43Z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