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3.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drawings/drawing6.xml" ContentType="application/vnd.openxmlformats-officedocument.drawing+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drawings/drawing7.xml" ContentType="application/vnd.openxmlformats-officedocument.drawing+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drawings/drawing8.xml" ContentType="application/vnd.openxmlformats-officedocument.drawing+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drawings/drawing9.xml" ContentType="application/vnd.openxmlformats-officedocument.drawing+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drawings/drawing10.xml" ContentType="application/vnd.openxmlformats-officedocument.drawing+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autoCompressPictures="0"/>
  <xr:revisionPtr revIDLastSave="0" documentId="13_ncr:1_{6CFEC606-0C11-4E32-875D-D08F1BC901AF}" xr6:coauthVersionLast="45" xr6:coauthVersionMax="45" xr10:uidLastSave="{00000000-0000-0000-0000-000000000000}"/>
  <bookViews>
    <workbookView xWindow="-120" yWindow="-120" windowWidth="29040" windowHeight="15840" tabRatio="693" firstSheet="1" activeTab="1" xr2:uid="{00000000-000D-0000-FFFF-FFFF00000000}"/>
  </bookViews>
  <sheets>
    <sheet name="Start" sheetId="2" r:id="rId1"/>
    <sheet name="Yearly Calendar" sheetId="1" r:id="rId2"/>
    <sheet name="Heild" sheetId="3" state="hidden" r:id="rId3"/>
    <sheet name="Vogar" sheetId="4" r:id="rId4"/>
    <sheet name=" Innri Njarðvík og Hafnir" sheetId="10" r:id="rId5"/>
    <sheet name="Grindavík" sheetId="5" r:id="rId6"/>
    <sheet name="Suðurnesjabær" sheetId="6" r:id="rId7"/>
    <sheet name="Keflavík" sheetId="8" r:id="rId8"/>
    <sheet name="Ytir - Njarðvík" sheetId="9" r:id="rId9"/>
    <sheet name="Ásbrú" sheetId="7" r:id="rId10"/>
    <sheet name="Dreifbýli" sheetId="11" r:id="rId11"/>
  </sheets>
  <definedNames>
    <definedName name="_xlnm._FilterDatabase" localSheetId="3" hidden="1">Vogar!$K$11:$Q$11</definedName>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1">'Yearly Calendar'!$B$1:$U$55</definedName>
    <definedName name="SepSun1">DATE(CalendarYear,9,1)-WEEKDAY(DATE(CalendarYear,9,1))</definedName>
    <definedName name="Vogar">DATE(CalendarYear,9,1)-WEEKDAY(DATE(CalendarYear,9,1))</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5" i="1" l="1"/>
  <c r="B5" i="7" l="1"/>
  <c r="C5" i="7"/>
  <c r="D5" i="7"/>
  <c r="E5" i="7"/>
  <c r="F5" i="7"/>
  <c r="G5" i="7"/>
  <c r="H5" i="7"/>
  <c r="I5" i="7"/>
  <c r="J5" i="7"/>
  <c r="K5" i="7"/>
  <c r="L5" i="7"/>
  <c r="M5" i="7"/>
  <c r="N5" i="7"/>
  <c r="O5" i="7"/>
  <c r="B6" i="7"/>
  <c r="C6" i="7"/>
  <c r="D6" i="7"/>
  <c r="E6" i="7"/>
  <c r="F6" i="7"/>
  <c r="G6" i="7"/>
  <c r="H6" i="7"/>
  <c r="I6" i="7"/>
  <c r="J6" i="7"/>
  <c r="K6" i="7"/>
  <c r="L6" i="7"/>
  <c r="M6" i="7"/>
  <c r="N6" i="7"/>
  <c r="O6" i="7"/>
  <c r="B7" i="7"/>
  <c r="C7" i="7"/>
  <c r="D7" i="7"/>
  <c r="E7" i="7"/>
  <c r="F7" i="7"/>
  <c r="G7" i="7"/>
  <c r="H7" i="7"/>
  <c r="I7" i="7"/>
  <c r="J7" i="7"/>
  <c r="K7" i="7"/>
  <c r="L7" i="7"/>
  <c r="M7" i="7"/>
  <c r="N7" i="7"/>
  <c r="O7" i="7"/>
  <c r="B8" i="7"/>
  <c r="C8" i="7"/>
  <c r="D8" i="7"/>
  <c r="E8" i="7"/>
  <c r="F8" i="7"/>
  <c r="G8" i="7"/>
  <c r="H8" i="7"/>
  <c r="I8" i="7"/>
  <c r="J8" i="7"/>
  <c r="K8" i="7"/>
  <c r="L8" i="7"/>
  <c r="M8" i="7"/>
  <c r="N8" i="7"/>
  <c r="O8" i="7"/>
  <c r="B9" i="7"/>
  <c r="C9" i="7"/>
  <c r="D9" i="7"/>
  <c r="E9" i="7"/>
  <c r="F9" i="7"/>
  <c r="G9" i="7"/>
  <c r="H9" i="7"/>
  <c r="I9" i="7"/>
  <c r="J9" i="7"/>
  <c r="K9" i="7"/>
  <c r="L9" i="7"/>
  <c r="M9" i="7"/>
  <c r="N9" i="7"/>
  <c r="O9" i="7"/>
  <c r="B12" i="7"/>
  <c r="C12" i="7"/>
  <c r="D12" i="7"/>
  <c r="E12" i="7"/>
  <c r="F12" i="7"/>
  <c r="G12" i="7"/>
  <c r="H12" i="7"/>
  <c r="I12" i="7"/>
  <c r="J12" i="7"/>
  <c r="K12" i="7"/>
  <c r="L12" i="7"/>
  <c r="M12" i="7"/>
  <c r="N12" i="7"/>
  <c r="O12" i="7"/>
  <c r="B13" i="7"/>
  <c r="C13" i="7"/>
  <c r="D13" i="7"/>
  <c r="E13" i="7"/>
  <c r="F13" i="7"/>
  <c r="G13" i="7"/>
  <c r="H13" i="7"/>
  <c r="I13" i="7"/>
  <c r="J13" i="7"/>
  <c r="K13" i="7"/>
  <c r="L13" i="7"/>
  <c r="M13" i="7"/>
  <c r="N13" i="7"/>
  <c r="O13" i="7"/>
  <c r="B14" i="7"/>
  <c r="C14" i="7"/>
  <c r="D14" i="7"/>
  <c r="E14" i="7"/>
  <c r="F14" i="7"/>
  <c r="G14" i="7"/>
  <c r="H14" i="7"/>
  <c r="I14" i="7"/>
  <c r="J14" i="7"/>
  <c r="K14" i="7"/>
  <c r="L14" i="7"/>
  <c r="M14" i="7"/>
  <c r="N14" i="7"/>
  <c r="O14" i="7"/>
  <c r="B15" i="7"/>
  <c r="C15" i="7"/>
  <c r="D15" i="7"/>
  <c r="E15" i="7"/>
  <c r="F15" i="7"/>
  <c r="G15" i="7"/>
  <c r="H15" i="7"/>
  <c r="I15" i="7"/>
  <c r="J15" i="7"/>
  <c r="K15" i="7"/>
  <c r="L15" i="7"/>
  <c r="M15" i="7"/>
  <c r="N15" i="7"/>
  <c r="O15" i="7"/>
  <c r="B16" i="7"/>
  <c r="C16" i="7"/>
  <c r="D16" i="7"/>
  <c r="E16" i="7"/>
  <c r="F16" i="7"/>
  <c r="G16" i="7"/>
  <c r="H16" i="7"/>
  <c r="I16" i="7"/>
  <c r="J16" i="7"/>
  <c r="K16" i="7"/>
  <c r="L16" i="7"/>
  <c r="M16" i="7"/>
  <c r="N16" i="7"/>
  <c r="O16" i="7"/>
  <c r="B17" i="7"/>
  <c r="C17" i="7"/>
  <c r="D17" i="7"/>
  <c r="E17" i="7"/>
  <c r="F17" i="7"/>
  <c r="G17" i="7"/>
  <c r="H17" i="7"/>
  <c r="I17" i="7"/>
  <c r="J17" i="7"/>
  <c r="K17" i="7"/>
  <c r="L17" i="7"/>
  <c r="M17" i="7"/>
  <c r="N17" i="7"/>
  <c r="O17" i="7"/>
  <c r="B20" i="7"/>
  <c r="C20" i="7"/>
  <c r="D20" i="7"/>
  <c r="E20" i="7"/>
  <c r="F20" i="7"/>
  <c r="G20" i="7"/>
  <c r="H20" i="7"/>
  <c r="I20" i="7"/>
  <c r="J20" i="7"/>
  <c r="K20" i="7"/>
  <c r="L20" i="7"/>
  <c r="M20" i="7"/>
  <c r="N20" i="7"/>
  <c r="O20" i="7"/>
  <c r="B21" i="7"/>
  <c r="C21" i="7"/>
  <c r="D21" i="7"/>
  <c r="E21" i="7"/>
  <c r="F21" i="7"/>
  <c r="G21" i="7"/>
  <c r="H21" i="7"/>
  <c r="I21" i="7"/>
  <c r="J21" i="7"/>
  <c r="K21" i="7"/>
  <c r="L21" i="7"/>
  <c r="M21" i="7"/>
  <c r="N21" i="7"/>
  <c r="O21" i="7"/>
  <c r="B22" i="7"/>
  <c r="C22" i="7"/>
  <c r="D22" i="7"/>
  <c r="E22" i="7"/>
  <c r="F22" i="7"/>
  <c r="G22" i="7"/>
  <c r="H22" i="7"/>
  <c r="I22" i="7"/>
  <c r="J22" i="7"/>
  <c r="K22" i="7"/>
  <c r="L22" i="7"/>
  <c r="M22" i="7"/>
  <c r="N22" i="7"/>
  <c r="O22" i="7"/>
  <c r="B23" i="7"/>
  <c r="C23" i="7"/>
  <c r="D23" i="7"/>
  <c r="E23" i="7"/>
  <c r="F23" i="7"/>
  <c r="G23" i="7"/>
  <c r="H23" i="7"/>
  <c r="I23" i="7"/>
  <c r="J23" i="7"/>
  <c r="K23" i="7"/>
  <c r="L23" i="7"/>
  <c r="M23" i="7"/>
  <c r="N23" i="7"/>
  <c r="O23" i="7"/>
  <c r="B24" i="7"/>
  <c r="C24" i="7"/>
  <c r="D24" i="7"/>
  <c r="E24" i="7"/>
  <c r="F24" i="7"/>
  <c r="G24" i="7"/>
  <c r="H24" i="7"/>
  <c r="I24" i="7"/>
  <c r="J24" i="7"/>
  <c r="K24" i="7"/>
  <c r="L24" i="7"/>
  <c r="M24" i="7"/>
  <c r="N24" i="7"/>
  <c r="O24" i="7"/>
  <c r="B25" i="7"/>
  <c r="C25" i="7"/>
  <c r="D25" i="7"/>
  <c r="E25" i="7"/>
  <c r="F25" i="7"/>
  <c r="G25" i="7"/>
  <c r="H25" i="7"/>
  <c r="I25" i="7"/>
  <c r="J25" i="7"/>
  <c r="K25" i="7"/>
  <c r="L25" i="7"/>
  <c r="M25" i="7"/>
  <c r="N25" i="7"/>
  <c r="O25" i="7"/>
  <c r="B28" i="7"/>
  <c r="C28" i="7"/>
  <c r="D28" i="7"/>
  <c r="E28" i="7"/>
  <c r="F28" i="7"/>
  <c r="G28" i="7"/>
  <c r="H28" i="7"/>
  <c r="I28" i="7"/>
  <c r="J28" i="7"/>
  <c r="K28" i="7"/>
  <c r="L28" i="7"/>
  <c r="M28" i="7"/>
  <c r="N28" i="7"/>
  <c r="O28" i="7"/>
  <c r="B29" i="7"/>
  <c r="C29" i="7"/>
  <c r="D29" i="7"/>
  <c r="E29" i="7"/>
  <c r="F29" i="7"/>
  <c r="G29" i="7"/>
  <c r="H29" i="7"/>
  <c r="I29" i="7"/>
  <c r="J29" i="7"/>
  <c r="K29" i="7"/>
  <c r="L29" i="7"/>
  <c r="M29" i="7"/>
  <c r="N29" i="7"/>
  <c r="O29" i="7"/>
  <c r="B30" i="7"/>
  <c r="C30" i="7"/>
  <c r="D30" i="7"/>
  <c r="E30" i="7"/>
  <c r="F30" i="7"/>
  <c r="G30" i="7"/>
  <c r="H30" i="7"/>
  <c r="I30" i="7"/>
  <c r="J30" i="7"/>
  <c r="K30" i="7"/>
  <c r="L30" i="7"/>
  <c r="M30" i="7"/>
  <c r="N30" i="7"/>
  <c r="O30" i="7"/>
  <c r="B31" i="7"/>
  <c r="C31" i="7"/>
  <c r="D31" i="7"/>
  <c r="E31" i="7"/>
  <c r="F31" i="7"/>
  <c r="G31" i="7"/>
  <c r="H31" i="7"/>
  <c r="I31" i="7"/>
  <c r="J31" i="7"/>
  <c r="K31" i="7"/>
  <c r="L31" i="7"/>
  <c r="M31" i="7"/>
  <c r="N31" i="7"/>
  <c r="O31" i="7"/>
  <c r="B32" i="7"/>
  <c r="C32" i="7"/>
  <c r="D32" i="7"/>
  <c r="E32" i="7"/>
  <c r="F32" i="7"/>
  <c r="G32" i="7"/>
  <c r="H32" i="7"/>
  <c r="I32" i="7"/>
  <c r="J32" i="7"/>
  <c r="K32" i="7"/>
  <c r="L32" i="7"/>
  <c r="M32" i="7"/>
  <c r="N32" i="7"/>
  <c r="O32" i="7"/>
  <c r="B33" i="7"/>
  <c r="C33" i="7"/>
  <c r="D33" i="7"/>
  <c r="E33" i="7"/>
  <c r="F33" i="7"/>
  <c r="G33" i="7"/>
  <c r="H33" i="7"/>
  <c r="I33" i="7"/>
  <c r="J33" i="7"/>
  <c r="K33" i="7"/>
  <c r="L33" i="7"/>
  <c r="M33" i="7"/>
  <c r="N33" i="7"/>
  <c r="O33" i="7"/>
  <c r="B36" i="7"/>
  <c r="C36" i="7"/>
  <c r="D36" i="7"/>
  <c r="E36" i="7"/>
  <c r="F36" i="7"/>
  <c r="G36" i="7"/>
  <c r="H36" i="7"/>
  <c r="I36" i="7"/>
  <c r="J36" i="7"/>
  <c r="K36" i="7"/>
  <c r="L36" i="7"/>
  <c r="M36" i="7"/>
  <c r="N36" i="7"/>
  <c r="O36" i="7"/>
  <c r="B37" i="7"/>
  <c r="C37" i="7"/>
  <c r="D37" i="7"/>
  <c r="E37" i="7"/>
  <c r="F37" i="7"/>
  <c r="G37" i="7"/>
  <c r="H37" i="7"/>
  <c r="I37" i="7"/>
  <c r="J37" i="7"/>
  <c r="K37" i="7"/>
  <c r="L37" i="7"/>
  <c r="M37" i="7"/>
  <c r="N37" i="7"/>
  <c r="O37" i="7"/>
  <c r="B38" i="7"/>
  <c r="C38" i="7"/>
  <c r="D38" i="7"/>
  <c r="E38" i="7"/>
  <c r="F38" i="7"/>
  <c r="G38" i="7"/>
  <c r="H38" i="7"/>
  <c r="I38" i="7"/>
  <c r="J38" i="7"/>
  <c r="K38" i="7"/>
  <c r="L38" i="7"/>
  <c r="M38" i="7"/>
  <c r="N38" i="7"/>
  <c r="O38" i="7"/>
  <c r="B39" i="7"/>
  <c r="C39" i="7"/>
  <c r="D39" i="7"/>
  <c r="E39" i="7"/>
  <c r="F39" i="7"/>
  <c r="G39" i="7"/>
  <c r="H39" i="7"/>
  <c r="I39" i="7"/>
  <c r="J39" i="7"/>
  <c r="K39" i="7"/>
  <c r="L39" i="7"/>
  <c r="M39" i="7"/>
  <c r="N39" i="7"/>
  <c r="O39" i="7"/>
  <c r="B40" i="7"/>
  <c r="C40" i="7"/>
  <c r="D40" i="7"/>
  <c r="E40" i="7"/>
  <c r="F40" i="7"/>
  <c r="G40" i="7"/>
  <c r="H40" i="7"/>
  <c r="I40" i="7"/>
  <c r="J40" i="7"/>
  <c r="K40" i="7"/>
  <c r="L40" i="7"/>
  <c r="M40" i="7"/>
  <c r="N40" i="7"/>
  <c r="O40" i="7"/>
  <c r="B41" i="7"/>
  <c r="C41" i="7"/>
  <c r="D41" i="7"/>
  <c r="E41" i="7"/>
  <c r="F41" i="7"/>
  <c r="G41" i="7"/>
  <c r="H41" i="7"/>
  <c r="I41" i="7"/>
  <c r="J41" i="7"/>
  <c r="K41" i="7"/>
  <c r="L41" i="7"/>
  <c r="M41" i="7"/>
  <c r="N41" i="7"/>
  <c r="O41" i="7"/>
  <c r="B44" i="7"/>
  <c r="C44" i="7"/>
  <c r="D44" i="7"/>
  <c r="E44" i="7"/>
  <c r="F44" i="7"/>
  <c r="G44" i="7"/>
  <c r="H44" i="7"/>
  <c r="I44" i="7"/>
  <c r="J44" i="7"/>
  <c r="K44" i="7"/>
  <c r="L44" i="7"/>
  <c r="M44" i="7"/>
  <c r="N44" i="7"/>
  <c r="O44" i="7"/>
  <c r="B45" i="7"/>
  <c r="C45" i="7"/>
  <c r="D45" i="7"/>
  <c r="E45" i="7"/>
  <c r="F45" i="7"/>
  <c r="G45" i="7"/>
  <c r="H45" i="7"/>
  <c r="I45" i="7"/>
  <c r="J45" i="7"/>
  <c r="K45" i="7"/>
  <c r="L45" i="7"/>
  <c r="M45" i="7"/>
  <c r="N45" i="7"/>
  <c r="O45" i="7"/>
  <c r="B46" i="7"/>
  <c r="C46" i="7"/>
  <c r="D46" i="7"/>
  <c r="E46" i="7"/>
  <c r="F46" i="7"/>
  <c r="G46" i="7"/>
  <c r="H46" i="7"/>
  <c r="I46" i="7"/>
  <c r="J46" i="7"/>
  <c r="K46" i="7"/>
  <c r="L46" i="7"/>
  <c r="M46" i="7"/>
  <c r="N46" i="7"/>
  <c r="O46" i="7"/>
  <c r="B47" i="7"/>
  <c r="C47" i="7"/>
  <c r="D47" i="7"/>
  <c r="E47" i="7"/>
  <c r="F47" i="7"/>
  <c r="G47" i="7"/>
  <c r="H47" i="7"/>
  <c r="I47" i="7"/>
  <c r="J47" i="7"/>
  <c r="K47" i="7"/>
  <c r="L47" i="7"/>
  <c r="M47" i="7"/>
  <c r="N47" i="7"/>
  <c r="O47" i="7"/>
  <c r="B48" i="7"/>
  <c r="C48" i="7"/>
  <c r="D48" i="7"/>
  <c r="E48" i="7"/>
  <c r="F48" i="7"/>
  <c r="G48" i="7"/>
  <c r="H48" i="7"/>
  <c r="I48" i="7"/>
  <c r="J48" i="7"/>
  <c r="K48" i="7"/>
  <c r="L48" i="7"/>
  <c r="M48" i="7"/>
  <c r="N48" i="7"/>
  <c r="B49" i="7"/>
  <c r="C49" i="7"/>
  <c r="D49" i="7"/>
  <c r="E49" i="7"/>
  <c r="F49" i="7"/>
  <c r="G49" i="7"/>
  <c r="H49" i="7"/>
  <c r="I49" i="7"/>
  <c r="J49" i="7"/>
  <c r="K49" i="7"/>
  <c r="L49" i="7"/>
  <c r="M49" i="7"/>
  <c r="N49" i="7"/>
  <c r="O49" i="7"/>
  <c r="O49" i="4" l="1"/>
  <c r="N49" i="4"/>
  <c r="M49" i="4"/>
  <c r="L49" i="4"/>
  <c r="K49" i="4"/>
  <c r="J49" i="4"/>
  <c r="I49" i="4"/>
  <c r="H49" i="4"/>
  <c r="G49" i="4"/>
  <c r="F49" i="4"/>
  <c r="E49" i="4"/>
  <c r="D49" i="4"/>
  <c r="C49" i="4"/>
  <c r="B49" i="4"/>
  <c r="N48" i="4"/>
  <c r="M48" i="4"/>
  <c r="L48" i="4"/>
  <c r="K48" i="4"/>
  <c r="J48" i="4"/>
  <c r="I48" i="4"/>
  <c r="H48" i="4"/>
  <c r="G48" i="4"/>
  <c r="F48" i="4"/>
  <c r="E48" i="4"/>
  <c r="D48" i="4"/>
  <c r="C48" i="4"/>
  <c r="B48" i="4"/>
  <c r="O47" i="4"/>
  <c r="N47" i="4"/>
  <c r="M47" i="4"/>
  <c r="L47" i="4"/>
  <c r="K47" i="4"/>
  <c r="J47" i="4"/>
  <c r="I47" i="4"/>
  <c r="H47" i="4"/>
  <c r="G47" i="4"/>
  <c r="F47" i="4"/>
  <c r="E47" i="4"/>
  <c r="D47" i="4"/>
  <c r="C47" i="4"/>
  <c r="B47" i="4"/>
  <c r="O46" i="4"/>
  <c r="N46" i="4"/>
  <c r="M46" i="4"/>
  <c r="L46" i="4"/>
  <c r="K46" i="4"/>
  <c r="J46" i="4"/>
  <c r="I46" i="4"/>
  <c r="H46" i="4"/>
  <c r="G46" i="4"/>
  <c r="F46" i="4"/>
  <c r="E46" i="4"/>
  <c r="D46" i="4"/>
  <c r="C46" i="4"/>
  <c r="B46" i="4"/>
  <c r="O45" i="4"/>
  <c r="N45" i="4"/>
  <c r="M45" i="4"/>
  <c r="L45" i="4"/>
  <c r="K45" i="4"/>
  <c r="J45" i="4"/>
  <c r="I45" i="4"/>
  <c r="H45" i="4"/>
  <c r="G45" i="4"/>
  <c r="F45" i="4"/>
  <c r="E45" i="4"/>
  <c r="D45" i="4"/>
  <c r="C45" i="4"/>
  <c r="B45" i="4"/>
  <c r="O44" i="4"/>
  <c r="N44" i="4"/>
  <c r="M44" i="4"/>
  <c r="L44" i="4"/>
  <c r="K44" i="4"/>
  <c r="J44" i="4"/>
  <c r="I44" i="4"/>
  <c r="H44" i="4"/>
  <c r="G44" i="4"/>
  <c r="F44" i="4"/>
  <c r="E44" i="4"/>
  <c r="D44" i="4"/>
  <c r="C44" i="4"/>
  <c r="B44"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9" i="4"/>
  <c r="N9" i="4"/>
  <c r="M9" i="4"/>
  <c r="L9" i="4"/>
  <c r="K9" i="4"/>
  <c r="J9" i="4"/>
  <c r="I9" i="4"/>
  <c r="H9" i="4"/>
  <c r="G9" i="4"/>
  <c r="F9" i="4"/>
  <c r="E9" i="4"/>
  <c r="D9" i="4"/>
  <c r="C9" i="4"/>
  <c r="B9"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O5" i="4"/>
  <c r="N5" i="4"/>
  <c r="M5" i="4"/>
  <c r="L5" i="4"/>
  <c r="K5" i="4"/>
  <c r="J5" i="4"/>
  <c r="I5" i="4"/>
  <c r="H5" i="4"/>
  <c r="G5" i="4"/>
  <c r="F5" i="4"/>
  <c r="E5" i="4"/>
  <c r="D5" i="4"/>
  <c r="B5" i="4"/>
  <c r="Q55" i="3" l="1"/>
  <c r="P55" i="3"/>
  <c r="O55" i="3"/>
  <c r="N55" i="3"/>
  <c r="M55" i="3"/>
  <c r="L55" i="3"/>
  <c r="K55" i="3"/>
  <c r="I55" i="3"/>
  <c r="H55" i="3"/>
  <c r="G55" i="3"/>
  <c r="F55" i="3"/>
  <c r="E55" i="3"/>
  <c r="D55" i="3"/>
  <c r="C55" i="3"/>
  <c r="P54" i="3"/>
  <c r="O54" i="3"/>
  <c r="N54" i="3"/>
  <c r="M54" i="3"/>
  <c r="L54" i="3"/>
  <c r="K54" i="3"/>
  <c r="I54" i="3"/>
  <c r="H54" i="3"/>
  <c r="G54" i="3"/>
  <c r="F54" i="3"/>
  <c r="E54" i="3"/>
  <c r="D54" i="3"/>
  <c r="C54" i="3"/>
  <c r="Q53" i="3"/>
  <c r="P53" i="3"/>
  <c r="O53" i="3"/>
  <c r="N53" i="3"/>
  <c r="M53" i="3"/>
  <c r="L53" i="3"/>
  <c r="K53" i="3"/>
  <c r="I53" i="3"/>
  <c r="H53" i="3"/>
  <c r="G53" i="3"/>
  <c r="F53" i="3"/>
  <c r="E53" i="3"/>
  <c r="D53" i="3"/>
  <c r="C53" i="3"/>
  <c r="Q52" i="3"/>
  <c r="P52" i="3"/>
  <c r="O52" i="3"/>
  <c r="N52" i="3"/>
  <c r="M52" i="3"/>
  <c r="L52" i="3"/>
  <c r="K52" i="3"/>
  <c r="I52" i="3"/>
  <c r="H52" i="3"/>
  <c r="G52" i="3"/>
  <c r="F52" i="3"/>
  <c r="E52" i="3"/>
  <c r="D52" i="3"/>
  <c r="C52" i="3"/>
  <c r="Q51" i="3"/>
  <c r="P51" i="3"/>
  <c r="O51" i="3"/>
  <c r="N51" i="3"/>
  <c r="M51" i="3"/>
  <c r="L51" i="3"/>
  <c r="K51" i="3"/>
  <c r="I51" i="3"/>
  <c r="H51" i="3"/>
  <c r="G51" i="3"/>
  <c r="F51" i="3"/>
  <c r="E51" i="3"/>
  <c r="D51" i="3"/>
  <c r="C51" i="3"/>
  <c r="Q50" i="3"/>
  <c r="P50" i="3"/>
  <c r="O50" i="3"/>
  <c r="N50" i="3"/>
  <c r="M50" i="3"/>
  <c r="L50" i="3"/>
  <c r="K50" i="3"/>
  <c r="I50" i="3"/>
  <c r="H50" i="3"/>
  <c r="G50" i="3"/>
  <c r="F50" i="3"/>
  <c r="E50" i="3"/>
  <c r="D50" i="3"/>
  <c r="C50" i="3"/>
  <c r="Q46" i="3"/>
  <c r="P46" i="3"/>
  <c r="O46" i="3"/>
  <c r="N46" i="3"/>
  <c r="M46" i="3"/>
  <c r="L46" i="3"/>
  <c r="K46" i="3"/>
  <c r="I46" i="3"/>
  <c r="H46" i="3"/>
  <c r="G46" i="3"/>
  <c r="F46" i="3"/>
  <c r="E46" i="3"/>
  <c r="D46" i="3"/>
  <c r="C46" i="3"/>
  <c r="Q45" i="3"/>
  <c r="P45" i="3"/>
  <c r="O45" i="3"/>
  <c r="N45" i="3"/>
  <c r="M45" i="3"/>
  <c r="L45" i="3"/>
  <c r="K45" i="3"/>
  <c r="I45" i="3"/>
  <c r="H45" i="3"/>
  <c r="G45" i="3"/>
  <c r="F45" i="3"/>
  <c r="E45" i="3"/>
  <c r="D45" i="3"/>
  <c r="C45" i="3"/>
  <c r="Q44" i="3"/>
  <c r="P44" i="3"/>
  <c r="O44" i="3"/>
  <c r="N44" i="3"/>
  <c r="M44" i="3"/>
  <c r="L44" i="3"/>
  <c r="K44" i="3"/>
  <c r="I44" i="3"/>
  <c r="H44" i="3"/>
  <c r="G44" i="3"/>
  <c r="F44" i="3"/>
  <c r="E44" i="3"/>
  <c r="D44" i="3"/>
  <c r="C44" i="3"/>
  <c r="Q43" i="3"/>
  <c r="P43" i="3"/>
  <c r="O43" i="3"/>
  <c r="N43" i="3"/>
  <c r="M43" i="3"/>
  <c r="L43" i="3"/>
  <c r="K43" i="3"/>
  <c r="I43" i="3"/>
  <c r="H43" i="3"/>
  <c r="G43" i="3"/>
  <c r="F43" i="3"/>
  <c r="E43" i="3"/>
  <c r="D43" i="3"/>
  <c r="C43" i="3"/>
  <c r="Q42" i="3"/>
  <c r="P42" i="3"/>
  <c r="O42" i="3"/>
  <c r="N42" i="3"/>
  <c r="M42" i="3"/>
  <c r="L42" i="3"/>
  <c r="K42" i="3"/>
  <c r="I42" i="3"/>
  <c r="H42" i="3"/>
  <c r="G42" i="3"/>
  <c r="F42" i="3"/>
  <c r="E42" i="3"/>
  <c r="D42" i="3"/>
  <c r="C42" i="3"/>
  <c r="Q41" i="3"/>
  <c r="P41" i="3"/>
  <c r="O41" i="3"/>
  <c r="N41" i="3"/>
  <c r="M41" i="3"/>
  <c r="L41" i="3"/>
  <c r="K41" i="3"/>
  <c r="I41" i="3"/>
  <c r="H41" i="3"/>
  <c r="G41" i="3"/>
  <c r="F41" i="3"/>
  <c r="E41" i="3"/>
  <c r="D41" i="3"/>
  <c r="C41" i="3"/>
  <c r="Q37" i="3"/>
  <c r="P37" i="3"/>
  <c r="O37" i="3"/>
  <c r="N37" i="3"/>
  <c r="M37" i="3"/>
  <c r="L37" i="3"/>
  <c r="K37" i="3"/>
  <c r="I37" i="3"/>
  <c r="H37" i="3"/>
  <c r="G37" i="3"/>
  <c r="F37" i="3"/>
  <c r="E37" i="3"/>
  <c r="D37" i="3"/>
  <c r="C37" i="3"/>
  <c r="Q36" i="3"/>
  <c r="P36" i="3"/>
  <c r="O36" i="3"/>
  <c r="N36" i="3"/>
  <c r="M36" i="3"/>
  <c r="L36" i="3"/>
  <c r="K36" i="3"/>
  <c r="I36" i="3"/>
  <c r="H36" i="3"/>
  <c r="G36" i="3"/>
  <c r="F36" i="3"/>
  <c r="E36" i="3"/>
  <c r="D36" i="3"/>
  <c r="C36" i="3"/>
  <c r="Q35" i="3"/>
  <c r="P35" i="3"/>
  <c r="O35" i="3"/>
  <c r="N35" i="3"/>
  <c r="M35" i="3"/>
  <c r="L35" i="3"/>
  <c r="K35" i="3"/>
  <c r="I35" i="3"/>
  <c r="H35" i="3"/>
  <c r="G35" i="3"/>
  <c r="F35" i="3"/>
  <c r="E35" i="3"/>
  <c r="D35" i="3"/>
  <c r="C35" i="3"/>
  <c r="Q34" i="3"/>
  <c r="P34" i="3"/>
  <c r="O34" i="3"/>
  <c r="N34" i="3"/>
  <c r="M34" i="3"/>
  <c r="L34" i="3"/>
  <c r="K34" i="3"/>
  <c r="I34" i="3"/>
  <c r="H34" i="3"/>
  <c r="G34" i="3"/>
  <c r="F34" i="3"/>
  <c r="E34" i="3"/>
  <c r="D34" i="3"/>
  <c r="C34" i="3"/>
  <c r="Q33" i="3"/>
  <c r="P33" i="3"/>
  <c r="O33" i="3"/>
  <c r="N33" i="3"/>
  <c r="M33" i="3"/>
  <c r="L33" i="3"/>
  <c r="K33" i="3"/>
  <c r="I33" i="3"/>
  <c r="H33" i="3"/>
  <c r="G33" i="3"/>
  <c r="F33" i="3"/>
  <c r="E33" i="3"/>
  <c r="D33" i="3"/>
  <c r="C33" i="3"/>
  <c r="Q32" i="3"/>
  <c r="P32" i="3"/>
  <c r="O32" i="3"/>
  <c r="N32" i="3"/>
  <c r="M32" i="3"/>
  <c r="L32" i="3"/>
  <c r="K32" i="3"/>
  <c r="I32" i="3"/>
  <c r="H32" i="3"/>
  <c r="G32" i="3"/>
  <c r="F32" i="3"/>
  <c r="E32" i="3"/>
  <c r="D32" i="3"/>
  <c r="C32" i="3"/>
  <c r="Q28" i="3"/>
  <c r="P28" i="3"/>
  <c r="O28" i="3"/>
  <c r="N28" i="3"/>
  <c r="M28" i="3"/>
  <c r="L28" i="3"/>
  <c r="K28" i="3"/>
  <c r="I28" i="3"/>
  <c r="H28" i="3"/>
  <c r="G28" i="3"/>
  <c r="F28" i="3"/>
  <c r="E28" i="3"/>
  <c r="D28" i="3"/>
  <c r="C28" i="3"/>
  <c r="Q27" i="3"/>
  <c r="P27" i="3"/>
  <c r="O27" i="3"/>
  <c r="N27" i="3"/>
  <c r="M27" i="3"/>
  <c r="L27" i="3"/>
  <c r="K27" i="3"/>
  <c r="I27" i="3"/>
  <c r="H27" i="3"/>
  <c r="G27" i="3"/>
  <c r="F27" i="3"/>
  <c r="E27" i="3"/>
  <c r="D27" i="3"/>
  <c r="C27" i="3"/>
  <c r="Q26" i="3"/>
  <c r="P26" i="3"/>
  <c r="O26" i="3"/>
  <c r="N26" i="3"/>
  <c r="M26" i="3"/>
  <c r="L26" i="3"/>
  <c r="K26" i="3"/>
  <c r="I26" i="3"/>
  <c r="H26" i="3"/>
  <c r="G26" i="3"/>
  <c r="F26" i="3"/>
  <c r="E26" i="3"/>
  <c r="D26" i="3"/>
  <c r="C26" i="3"/>
  <c r="Q25" i="3"/>
  <c r="P25" i="3"/>
  <c r="O25" i="3"/>
  <c r="N25" i="3"/>
  <c r="M25" i="3"/>
  <c r="L25" i="3"/>
  <c r="K25" i="3"/>
  <c r="I25" i="3"/>
  <c r="H25" i="3"/>
  <c r="G25" i="3"/>
  <c r="F25" i="3"/>
  <c r="E25" i="3"/>
  <c r="D25" i="3"/>
  <c r="C25" i="3"/>
  <c r="Q24" i="3"/>
  <c r="P24" i="3"/>
  <c r="O24" i="3"/>
  <c r="N24" i="3"/>
  <c r="M24" i="3"/>
  <c r="L24" i="3"/>
  <c r="K24" i="3"/>
  <c r="I24" i="3"/>
  <c r="H24" i="3"/>
  <c r="G24" i="3"/>
  <c r="F24" i="3"/>
  <c r="E24" i="3"/>
  <c r="D24" i="3"/>
  <c r="C24" i="3"/>
  <c r="Q23" i="3"/>
  <c r="P23" i="3"/>
  <c r="O23" i="3"/>
  <c r="N23" i="3"/>
  <c r="M23" i="3"/>
  <c r="L23" i="3"/>
  <c r="K23" i="3"/>
  <c r="I23" i="3"/>
  <c r="H23" i="3"/>
  <c r="G23" i="3"/>
  <c r="F23" i="3"/>
  <c r="E23" i="3"/>
  <c r="D23" i="3"/>
  <c r="C23" i="3"/>
  <c r="Q19" i="3"/>
  <c r="P19" i="3"/>
  <c r="O19" i="3"/>
  <c r="N19" i="3"/>
  <c r="M19" i="3"/>
  <c r="L19" i="3"/>
  <c r="K19" i="3"/>
  <c r="I19" i="3"/>
  <c r="H19" i="3"/>
  <c r="G19" i="3"/>
  <c r="F19" i="3"/>
  <c r="E19" i="3"/>
  <c r="D19" i="3"/>
  <c r="C19" i="3"/>
  <c r="Q18" i="3"/>
  <c r="P18" i="3"/>
  <c r="O18" i="3"/>
  <c r="N18" i="3"/>
  <c r="M18" i="3"/>
  <c r="L18" i="3"/>
  <c r="K18" i="3"/>
  <c r="I18" i="3"/>
  <c r="H18" i="3"/>
  <c r="G18" i="3"/>
  <c r="F18" i="3"/>
  <c r="E18" i="3"/>
  <c r="D18" i="3"/>
  <c r="C18" i="3"/>
  <c r="Q17" i="3"/>
  <c r="P17" i="3"/>
  <c r="O17" i="3"/>
  <c r="N17" i="3"/>
  <c r="M17" i="3"/>
  <c r="L17" i="3"/>
  <c r="K17" i="3"/>
  <c r="I17" i="3"/>
  <c r="H17" i="3"/>
  <c r="G17" i="3"/>
  <c r="F17" i="3"/>
  <c r="E17" i="3"/>
  <c r="D17" i="3"/>
  <c r="C17" i="3"/>
  <c r="Q16" i="3"/>
  <c r="P16" i="3"/>
  <c r="O16" i="3"/>
  <c r="N16" i="3"/>
  <c r="M16" i="3"/>
  <c r="L16" i="3"/>
  <c r="K16" i="3"/>
  <c r="I16" i="3"/>
  <c r="H16" i="3"/>
  <c r="G16" i="3"/>
  <c r="F16" i="3"/>
  <c r="E16" i="3"/>
  <c r="D16" i="3"/>
  <c r="C16" i="3"/>
  <c r="Q15" i="3"/>
  <c r="P15" i="3"/>
  <c r="O15" i="3"/>
  <c r="N15" i="3"/>
  <c r="M15" i="3"/>
  <c r="L15" i="3"/>
  <c r="K15" i="3"/>
  <c r="I15" i="3"/>
  <c r="H15" i="3"/>
  <c r="G15" i="3"/>
  <c r="F15" i="3"/>
  <c r="E15" i="3"/>
  <c r="D15" i="3"/>
  <c r="C15" i="3"/>
  <c r="Q14" i="3"/>
  <c r="P14" i="3"/>
  <c r="O14" i="3"/>
  <c r="N14" i="3"/>
  <c r="M14" i="3"/>
  <c r="L14" i="3"/>
  <c r="K14" i="3"/>
  <c r="I14" i="3"/>
  <c r="H14" i="3"/>
  <c r="G14" i="3"/>
  <c r="F14" i="3"/>
  <c r="E14" i="3"/>
  <c r="D14" i="3"/>
  <c r="C14" i="3"/>
  <c r="Q10" i="3"/>
  <c r="P10" i="3"/>
  <c r="O10" i="3"/>
  <c r="N10" i="3"/>
  <c r="M10" i="3"/>
  <c r="L10" i="3"/>
  <c r="K10" i="3"/>
  <c r="I10" i="3"/>
  <c r="H10" i="3"/>
  <c r="G10" i="3"/>
  <c r="F10" i="3"/>
  <c r="E10" i="3"/>
  <c r="D10" i="3"/>
  <c r="C10" i="3"/>
  <c r="Q9" i="3"/>
  <c r="P9" i="3"/>
  <c r="O9" i="3"/>
  <c r="N9" i="3"/>
  <c r="M9" i="3"/>
  <c r="L9" i="3"/>
  <c r="K9" i="3"/>
  <c r="I9" i="3"/>
  <c r="H9" i="3"/>
  <c r="G9" i="3"/>
  <c r="F9" i="3"/>
  <c r="E9" i="3"/>
  <c r="D9" i="3"/>
  <c r="C9" i="3"/>
  <c r="Q8" i="3"/>
  <c r="P8" i="3"/>
  <c r="O8" i="3"/>
  <c r="N8" i="3"/>
  <c r="M8" i="3"/>
  <c r="L8" i="3"/>
  <c r="K8" i="3"/>
  <c r="I8" i="3"/>
  <c r="H8" i="3"/>
  <c r="G8" i="3"/>
  <c r="F8" i="3"/>
  <c r="E8" i="3"/>
  <c r="D8" i="3"/>
  <c r="C8" i="3"/>
  <c r="Q7" i="3"/>
  <c r="P7" i="3"/>
  <c r="O7" i="3"/>
  <c r="N7" i="3"/>
  <c r="M7" i="3"/>
  <c r="L7" i="3"/>
  <c r="K7" i="3"/>
  <c r="I7" i="3"/>
  <c r="H7" i="3"/>
  <c r="G7" i="3"/>
  <c r="F7" i="3"/>
  <c r="E7" i="3"/>
  <c r="D7" i="3"/>
  <c r="C7" i="3"/>
  <c r="Q6" i="3"/>
  <c r="P6" i="3"/>
  <c r="O6" i="3"/>
  <c r="N6" i="3"/>
  <c r="M6" i="3"/>
  <c r="L6" i="3"/>
  <c r="K6" i="3"/>
  <c r="I6" i="3"/>
  <c r="H6" i="3"/>
  <c r="G6" i="3"/>
  <c r="F6" i="3"/>
  <c r="E6" i="3"/>
  <c r="D6" i="3"/>
  <c r="C6" i="3"/>
  <c r="Q5" i="3"/>
  <c r="P5" i="3"/>
  <c r="O5" i="3"/>
  <c r="N5" i="3"/>
  <c r="M5" i="3"/>
  <c r="L5" i="3"/>
  <c r="K5" i="3"/>
  <c r="I5" i="3"/>
  <c r="H5" i="3"/>
  <c r="G5" i="3"/>
  <c r="F5" i="3"/>
  <c r="E5" i="3"/>
  <c r="D5" i="3"/>
  <c r="C5" i="3"/>
  <c r="L9" i="1"/>
  <c r="M9" i="1"/>
  <c r="N9" i="1"/>
  <c r="O49" i="11" l="1"/>
  <c r="N49" i="11"/>
  <c r="M49" i="11"/>
  <c r="L49" i="11"/>
  <c r="K49" i="11"/>
  <c r="J49" i="11"/>
  <c r="I49" i="11"/>
  <c r="H49" i="11"/>
  <c r="G49" i="11"/>
  <c r="F49" i="11"/>
  <c r="E49" i="11"/>
  <c r="D49" i="11"/>
  <c r="C49" i="11"/>
  <c r="B49" i="11"/>
  <c r="N48" i="11"/>
  <c r="M48" i="11"/>
  <c r="L48" i="11"/>
  <c r="K48" i="11"/>
  <c r="J48" i="11"/>
  <c r="I48" i="11"/>
  <c r="H48" i="11"/>
  <c r="G48" i="11"/>
  <c r="F48" i="11"/>
  <c r="E48" i="11"/>
  <c r="D48" i="11"/>
  <c r="C48" i="11"/>
  <c r="B48" i="11"/>
  <c r="O47" i="11"/>
  <c r="N47" i="11"/>
  <c r="M47" i="11"/>
  <c r="L47" i="11"/>
  <c r="K47" i="11"/>
  <c r="J47" i="11"/>
  <c r="I47" i="11"/>
  <c r="H47" i="11"/>
  <c r="G47" i="11"/>
  <c r="F47" i="11"/>
  <c r="E47" i="11"/>
  <c r="D47" i="11"/>
  <c r="C47" i="11"/>
  <c r="B47" i="11"/>
  <c r="O46" i="11"/>
  <c r="N46" i="11"/>
  <c r="M46" i="11"/>
  <c r="L46" i="11"/>
  <c r="K46" i="11"/>
  <c r="J46" i="11"/>
  <c r="I46" i="11"/>
  <c r="H46" i="11"/>
  <c r="G46" i="11"/>
  <c r="F46" i="11"/>
  <c r="E46" i="11"/>
  <c r="D46" i="11"/>
  <c r="C46" i="11"/>
  <c r="B46" i="11"/>
  <c r="O45" i="11"/>
  <c r="N45" i="11"/>
  <c r="M45" i="11"/>
  <c r="L45" i="11"/>
  <c r="K45" i="11"/>
  <c r="J45" i="11"/>
  <c r="I45" i="11"/>
  <c r="H45" i="11"/>
  <c r="G45" i="11"/>
  <c r="F45" i="11"/>
  <c r="E45" i="11"/>
  <c r="D45" i="11"/>
  <c r="C45" i="11"/>
  <c r="B45" i="11"/>
  <c r="O44" i="11"/>
  <c r="N44" i="11"/>
  <c r="M44" i="11"/>
  <c r="L44" i="11"/>
  <c r="K44" i="11"/>
  <c r="J44" i="11"/>
  <c r="I44" i="11"/>
  <c r="H44" i="11"/>
  <c r="G44" i="11"/>
  <c r="F44" i="11"/>
  <c r="E44" i="11"/>
  <c r="D44" i="11"/>
  <c r="C44" i="11"/>
  <c r="B44" i="11"/>
  <c r="O41" i="11"/>
  <c r="N41" i="11"/>
  <c r="M41" i="11"/>
  <c r="L41" i="11"/>
  <c r="K41" i="11"/>
  <c r="J41" i="11"/>
  <c r="I41" i="11"/>
  <c r="H41" i="11"/>
  <c r="G41" i="11"/>
  <c r="F41" i="11"/>
  <c r="E41" i="11"/>
  <c r="D41" i="11"/>
  <c r="C41" i="11"/>
  <c r="B41" i="11"/>
  <c r="O40" i="11"/>
  <c r="N40" i="11"/>
  <c r="M40" i="11"/>
  <c r="L40" i="11"/>
  <c r="K40" i="11"/>
  <c r="J40" i="11"/>
  <c r="I40" i="11"/>
  <c r="H40" i="11"/>
  <c r="G40" i="11"/>
  <c r="F40" i="11"/>
  <c r="E40" i="11"/>
  <c r="D40" i="11"/>
  <c r="C40" i="11"/>
  <c r="B40" i="11"/>
  <c r="O39" i="11"/>
  <c r="N39" i="11"/>
  <c r="M39" i="11"/>
  <c r="L39" i="11"/>
  <c r="K39" i="11"/>
  <c r="J39" i="11"/>
  <c r="I39" i="11"/>
  <c r="H39" i="11"/>
  <c r="G39" i="11"/>
  <c r="F39" i="11"/>
  <c r="E39" i="11"/>
  <c r="D39" i="11"/>
  <c r="C39" i="11"/>
  <c r="B39" i="11"/>
  <c r="O38" i="11"/>
  <c r="N38" i="11"/>
  <c r="M38" i="11"/>
  <c r="L38" i="11"/>
  <c r="K38" i="11"/>
  <c r="J38" i="11"/>
  <c r="I38" i="11"/>
  <c r="H38" i="11"/>
  <c r="G38" i="11"/>
  <c r="F38" i="11"/>
  <c r="E38" i="11"/>
  <c r="D38" i="11"/>
  <c r="C38" i="11"/>
  <c r="B38" i="11"/>
  <c r="O37" i="11"/>
  <c r="N37" i="11"/>
  <c r="M37" i="11"/>
  <c r="L37" i="11"/>
  <c r="K37" i="11"/>
  <c r="J37" i="11"/>
  <c r="I37" i="11"/>
  <c r="H37" i="11"/>
  <c r="G37" i="11"/>
  <c r="F37" i="11"/>
  <c r="E37" i="11"/>
  <c r="D37" i="11"/>
  <c r="C37" i="11"/>
  <c r="B37" i="11"/>
  <c r="O36" i="11"/>
  <c r="N36" i="11"/>
  <c r="M36" i="11"/>
  <c r="L36" i="11"/>
  <c r="K36" i="11"/>
  <c r="J36" i="11"/>
  <c r="I36" i="11"/>
  <c r="H36" i="11"/>
  <c r="G36" i="11"/>
  <c r="F36" i="11"/>
  <c r="E36" i="11"/>
  <c r="D36" i="11"/>
  <c r="C36" i="11"/>
  <c r="B36" i="11"/>
  <c r="O33" i="11"/>
  <c r="N33" i="11"/>
  <c r="M33" i="11"/>
  <c r="L33" i="11"/>
  <c r="K33" i="11"/>
  <c r="J33" i="11"/>
  <c r="I33" i="11"/>
  <c r="H33" i="11"/>
  <c r="G33" i="11"/>
  <c r="F33" i="11"/>
  <c r="E33" i="11"/>
  <c r="D33" i="11"/>
  <c r="C33" i="11"/>
  <c r="B33" i="11"/>
  <c r="O32" i="11"/>
  <c r="N32" i="11"/>
  <c r="M32" i="11"/>
  <c r="L32" i="11"/>
  <c r="K32" i="11"/>
  <c r="J32" i="11"/>
  <c r="I32" i="11"/>
  <c r="H32" i="11"/>
  <c r="G32" i="11"/>
  <c r="F32" i="11"/>
  <c r="E32" i="11"/>
  <c r="D32" i="11"/>
  <c r="C32" i="11"/>
  <c r="B32" i="11"/>
  <c r="O31" i="11"/>
  <c r="N31" i="11"/>
  <c r="M31" i="11"/>
  <c r="L31" i="11"/>
  <c r="K31" i="11"/>
  <c r="J31" i="11"/>
  <c r="I31" i="11"/>
  <c r="H31" i="11"/>
  <c r="G31" i="11"/>
  <c r="F31" i="11"/>
  <c r="E31" i="11"/>
  <c r="D31" i="11"/>
  <c r="C31" i="11"/>
  <c r="B31" i="11"/>
  <c r="O30" i="11"/>
  <c r="N30" i="11"/>
  <c r="M30" i="11"/>
  <c r="L30" i="11"/>
  <c r="K30" i="11"/>
  <c r="J30" i="11"/>
  <c r="I30" i="11"/>
  <c r="H30" i="11"/>
  <c r="G30" i="11"/>
  <c r="F30" i="11"/>
  <c r="E30" i="11"/>
  <c r="D30" i="11"/>
  <c r="C30" i="11"/>
  <c r="B30" i="11"/>
  <c r="O29" i="11"/>
  <c r="N29" i="11"/>
  <c r="M29" i="11"/>
  <c r="L29" i="11"/>
  <c r="K29" i="11"/>
  <c r="J29" i="11"/>
  <c r="I29" i="11"/>
  <c r="H29" i="11"/>
  <c r="G29" i="11"/>
  <c r="F29" i="11"/>
  <c r="E29" i="11"/>
  <c r="D29" i="11"/>
  <c r="C29" i="11"/>
  <c r="B29" i="11"/>
  <c r="O28" i="11"/>
  <c r="N28" i="11"/>
  <c r="M28" i="11"/>
  <c r="L28" i="11"/>
  <c r="K28" i="11"/>
  <c r="J28" i="11"/>
  <c r="I28" i="11"/>
  <c r="H28" i="11"/>
  <c r="G28" i="11"/>
  <c r="F28" i="11"/>
  <c r="E28" i="11"/>
  <c r="D28" i="11"/>
  <c r="C28" i="11"/>
  <c r="B28" i="11"/>
  <c r="O25" i="11"/>
  <c r="N25" i="11"/>
  <c r="M25" i="11"/>
  <c r="L25" i="11"/>
  <c r="K25" i="11"/>
  <c r="J25" i="11"/>
  <c r="I25" i="11"/>
  <c r="H25" i="11"/>
  <c r="G25" i="11"/>
  <c r="F25" i="11"/>
  <c r="E25" i="11"/>
  <c r="D25" i="11"/>
  <c r="C25" i="11"/>
  <c r="B25" i="11"/>
  <c r="O24" i="11"/>
  <c r="N24" i="11"/>
  <c r="M24" i="11"/>
  <c r="L24" i="11"/>
  <c r="K24" i="11"/>
  <c r="J24" i="11"/>
  <c r="I24" i="11"/>
  <c r="H24" i="11"/>
  <c r="G24" i="11"/>
  <c r="F24" i="11"/>
  <c r="E24" i="11"/>
  <c r="D24" i="11"/>
  <c r="C24" i="11"/>
  <c r="B24" i="11"/>
  <c r="O23" i="11"/>
  <c r="N23" i="11"/>
  <c r="M23" i="11"/>
  <c r="L23" i="11"/>
  <c r="K23" i="11"/>
  <c r="J23" i="11"/>
  <c r="I23" i="11"/>
  <c r="H23" i="11"/>
  <c r="G23" i="11"/>
  <c r="F23" i="11"/>
  <c r="E23" i="11"/>
  <c r="D23" i="11"/>
  <c r="C23" i="11"/>
  <c r="B23" i="11"/>
  <c r="O22" i="11"/>
  <c r="N22" i="11"/>
  <c r="M22" i="11"/>
  <c r="L22" i="11"/>
  <c r="K22" i="11"/>
  <c r="J22" i="11"/>
  <c r="I22" i="11"/>
  <c r="H22" i="11"/>
  <c r="G22" i="11"/>
  <c r="F22" i="11"/>
  <c r="E22" i="11"/>
  <c r="D22" i="11"/>
  <c r="C22" i="11"/>
  <c r="B22" i="11"/>
  <c r="O21" i="11"/>
  <c r="N21" i="11"/>
  <c r="M21" i="11"/>
  <c r="L21" i="11"/>
  <c r="K21" i="11"/>
  <c r="J21" i="11"/>
  <c r="I21" i="11"/>
  <c r="H21" i="11"/>
  <c r="G21" i="11"/>
  <c r="F21" i="11"/>
  <c r="E21" i="11"/>
  <c r="D21" i="11"/>
  <c r="C21" i="11"/>
  <c r="B21" i="11"/>
  <c r="O20" i="11"/>
  <c r="N20" i="11"/>
  <c r="M20" i="11"/>
  <c r="L20" i="11"/>
  <c r="K20" i="11"/>
  <c r="J20" i="11"/>
  <c r="I20" i="11"/>
  <c r="H20" i="11"/>
  <c r="G20" i="11"/>
  <c r="F20" i="11"/>
  <c r="E20" i="11"/>
  <c r="D20" i="11"/>
  <c r="C20" i="11"/>
  <c r="B20" i="11"/>
  <c r="O17" i="11"/>
  <c r="N17" i="11"/>
  <c r="M17" i="11"/>
  <c r="L17" i="11"/>
  <c r="K17" i="11"/>
  <c r="J17" i="11"/>
  <c r="I17" i="11"/>
  <c r="H17" i="11"/>
  <c r="G17" i="11"/>
  <c r="F17" i="11"/>
  <c r="E17" i="11"/>
  <c r="D17" i="11"/>
  <c r="C17" i="11"/>
  <c r="B17" i="11"/>
  <c r="O16" i="11"/>
  <c r="N16" i="11"/>
  <c r="M16" i="11"/>
  <c r="L16" i="11"/>
  <c r="K16" i="11"/>
  <c r="J16" i="11"/>
  <c r="I16" i="11"/>
  <c r="H16" i="11"/>
  <c r="G16" i="11"/>
  <c r="F16" i="11"/>
  <c r="E16" i="11"/>
  <c r="D16" i="11"/>
  <c r="C16" i="11"/>
  <c r="B16" i="11"/>
  <c r="O15" i="11"/>
  <c r="N15" i="11"/>
  <c r="M15" i="11"/>
  <c r="L15" i="11"/>
  <c r="K15" i="11"/>
  <c r="J15" i="11"/>
  <c r="I15" i="11"/>
  <c r="H15" i="11"/>
  <c r="G15" i="11"/>
  <c r="F15" i="11"/>
  <c r="E15" i="11"/>
  <c r="D15" i="11"/>
  <c r="C15" i="11"/>
  <c r="B15" i="11"/>
  <c r="O14" i="11"/>
  <c r="N14" i="11"/>
  <c r="M14" i="11"/>
  <c r="L14" i="11"/>
  <c r="K14" i="11"/>
  <c r="J14" i="11"/>
  <c r="I14" i="11"/>
  <c r="H14" i="11"/>
  <c r="G14" i="11"/>
  <c r="F14" i="11"/>
  <c r="E14" i="11"/>
  <c r="D14" i="11"/>
  <c r="C14" i="11"/>
  <c r="B14" i="11"/>
  <c r="O13" i="11"/>
  <c r="N13" i="11"/>
  <c r="M13" i="11"/>
  <c r="L13" i="11"/>
  <c r="K13" i="11"/>
  <c r="J13" i="11"/>
  <c r="I13" i="11"/>
  <c r="H13" i="11"/>
  <c r="G13" i="11"/>
  <c r="F13" i="11"/>
  <c r="E13" i="11"/>
  <c r="D13" i="11"/>
  <c r="C13" i="11"/>
  <c r="B13" i="11"/>
  <c r="O12" i="11"/>
  <c r="N12" i="11"/>
  <c r="M12" i="11"/>
  <c r="L12" i="11"/>
  <c r="K12" i="11"/>
  <c r="J12" i="11"/>
  <c r="I12" i="11"/>
  <c r="H12" i="11"/>
  <c r="G12" i="11"/>
  <c r="F12" i="11"/>
  <c r="E12" i="11"/>
  <c r="D12" i="11"/>
  <c r="C12" i="11"/>
  <c r="B12" i="11"/>
  <c r="O9" i="11"/>
  <c r="N9" i="11"/>
  <c r="M9" i="11"/>
  <c r="L9" i="11"/>
  <c r="K9" i="11"/>
  <c r="J9" i="11"/>
  <c r="I9" i="11"/>
  <c r="H9" i="11"/>
  <c r="G9" i="11"/>
  <c r="F9" i="11"/>
  <c r="E9" i="11"/>
  <c r="D9" i="11"/>
  <c r="C9" i="11"/>
  <c r="B9" i="11"/>
  <c r="O8" i="11"/>
  <c r="N8" i="11"/>
  <c r="M8" i="11"/>
  <c r="L8" i="11"/>
  <c r="K8" i="11"/>
  <c r="J8" i="11"/>
  <c r="I8" i="11"/>
  <c r="H8" i="11"/>
  <c r="G8" i="11"/>
  <c r="F8" i="11"/>
  <c r="E8" i="11"/>
  <c r="D8" i="11"/>
  <c r="C8" i="11"/>
  <c r="B8" i="11"/>
  <c r="O7" i="11"/>
  <c r="N7" i="11"/>
  <c r="M7" i="11"/>
  <c r="L7" i="11"/>
  <c r="K7" i="11"/>
  <c r="J7" i="11"/>
  <c r="I7" i="11"/>
  <c r="H7" i="11"/>
  <c r="G7" i="11"/>
  <c r="F7" i="11"/>
  <c r="E7" i="11"/>
  <c r="D7" i="11"/>
  <c r="C7" i="11"/>
  <c r="B7" i="11"/>
  <c r="O6" i="11"/>
  <c r="N6" i="11"/>
  <c r="M6" i="11"/>
  <c r="L6" i="11"/>
  <c r="K6" i="11"/>
  <c r="J6" i="11"/>
  <c r="I6" i="11"/>
  <c r="H6" i="11"/>
  <c r="G6" i="11"/>
  <c r="F6" i="11"/>
  <c r="E6" i="11"/>
  <c r="D6" i="11"/>
  <c r="C6" i="11"/>
  <c r="B6" i="11"/>
  <c r="O5" i="11"/>
  <c r="N5" i="11"/>
  <c r="M5" i="11"/>
  <c r="L5" i="11"/>
  <c r="K5" i="11"/>
  <c r="J5" i="11"/>
  <c r="I5" i="11"/>
  <c r="H5" i="11"/>
  <c r="G5" i="11"/>
  <c r="F5" i="11"/>
  <c r="E5" i="11"/>
  <c r="D5" i="11"/>
  <c r="C5" i="11"/>
  <c r="B5" i="11"/>
  <c r="O49" i="10"/>
  <c r="N49" i="10"/>
  <c r="M49" i="10"/>
  <c r="L49" i="10"/>
  <c r="K49" i="10"/>
  <c r="J49" i="10"/>
  <c r="I49" i="10"/>
  <c r="H49" i="10"/>
  <c r="G49" i="10"/>
  <c r="F49" i="10"/>
  <c r="E49" i="10"/>
  <c r="D49" i="10"/>
  <c r="C49" i="10"/>
  <c r="B49" i="10"/>
  <c r="N48" i="10"/>
  <c r="M48" i="10"/>
  <c r="L48" i="10"/>
  <c r="K48" i="10"/>
  <c r="J48" i="10"/>
  <c r="I48" i="10"/>
  <c r="H48" i="10"/>
  <c r="G48" i="10"/>
  <c r="F48" i="10"/>
  <c r="E48" i="10"/>
  <c r="D48" i="10"/>
  <c r="C48" i="10"/>
  <c r="B48" i="10"/>
  <c r="O47" i="10"/>
  <c r="N47" i="10"/>
  <c r="M47" i="10"/>
  <c r="L47" i="10"/>
  <c r="K47" i="10"/>
  <c r="J47" i="10"/>
  <c r="I47" i="10"/>
  <c r="H47" i="10"/>
  <c r="G47" i="10"/>
  <c r="F47" i="10"/>
  <c r="E47" i="10"/>
  <c r="D47" i="10"/>
  <c r="C47" i="10"/>
  <c r="B47" i="10"/>
  <c r="O46" i="10"/>
  <c r="N46" i="10"/>
  <c r="M46" i="10"/>
  <c r="L46" i="10"/>
  <c r="K46" i="10"/>
  <c r="J46" i="10"/>
  <c r="I46" i="10"/>
  <c r="H46" i="10"/>
  <c r="G46" i="10"/>
  <c r="F46" i="10"/>
  <c r="E46" i="10"/>
  <c r="D46" i="10"/>
  <c r="C46" i="10"/>
  <c r="B46" i="10"/>
  <c r="O45" i="10"/>
  <c r="N45" i="10"/>
  <c r="M45" i="10"/>
  <c r="L45" i="10"/>
  <c r="K45" i="10"/>
  <c r="J45" i="10"/>
  <c r="I45" i="10"/>
  <c r="H45" i="10"/>
  <c r="G45" i="10"/>
  <c r="F45" i="10"/>
  <c r="E45" i="10"/>
  <c r="D45" i="10"/>
  <c r="C45" i="10"/>
  <c r="B45" i="10"/>
  <c r="O44" i="10"/>
  <c r="N44" i="10"/>
  <c r="M44" i="10"/>
  <c r="L44" i="10"/>
  <c r="K44" i="10"/>
  <c r="J44" i="10"/>
  <c r="I44" i="10"/>
  <c r="H44" i="10"/>
  <c r="G44" i="10"/>
  <c r="F44" i="10"/>
  <c r="E44" i="10"/>
  <c r="D44" i="10"/>
  <c r="C44" i="10"/>
  <c r="B44" i="10"/>
  <c r="O41" i="10"/>
  <c r="N41" i="10"/>
  <c r="M41" i="10"/>
  <c r="L41" i="10"/>
  <c r="K41" i="10"/>
  <c r="J41" i="10"/>
  <c r="I41" i="10"/>
  <c r="H41" i="10"/>
  <c r="G41" i="10"/>
  <c r="F41" i="10"/>
  <c r="E41" i="10"/>
  <c r="D41" i="10"/>
  <c r="C41" i="10"/>
  <c r="B41" i="10"/>
  <c r="O40" i="10"/>
  <c r="N40" i="10"/>
  <c r="M40" i="10"/>
  <c r="L40" i="10"/>
  <c r="K40" i="10"/>
  <c r="J40" i="10"/>
  <c r="I40" i="10"/>
  <c r="H40" i="10"/>
  <c r="G40" i="10"/>
  <c r="F40" i="10"/>
  <c r="E40" i="10"/>
  <c r="D40" i="10"/>
  <c r="C40" i="10"/>
  <c r="B40" i="10"/>
  <c r="O39" i="10"/>
  <c r="N39" i="10"/>
  <c r="M39" i="10"/>
  <c r="L39" i="10"/>
  <c r="K39" i="10"/>
  <c r="J39" i="10"/>
  <c r="I39" i="10"/>
  <c r="H39" i="10"/>
  <c r="G39" i="10"/>
  <c r="F39" i="10"/>
  <c r="E39" i="10"/>
  <c r="D39" i="10"/>
  <c r="C39" i="10"/>
  <c r="B39" i="10"/>
  <c r="O38" i="10"/>
  <c r="N38" i="10"/>
  <c r="M38" i="10"/>
  <c r="L38" i="10"/>
  <c r="K38" i="10"/>
  <c r="J38" i="10"/>
  <c r="I38" i="10"/>
  <c r="H38" i="10"/>
  <c r="G38" i="10"/>
  <c r="F38" i="10"/>
  <c r="E38" i="10"/>
  <c r="D38" i="10"/>
  <c r="C38" i="10"/>
  <c r="B38" i="10"/>
  <c r="O37" i="10"/>
  <c r="N37" i="10"/>
  <c r="M37" i="10"/>
  <c r="L37" i="10"/>
  <c r="K37" i="10"/>
  <c r="J37" i="10"/>
  <c r="I37" i="10"/>
  <c r="H37" i="10"/>
  <c r="G37" i="10"/>
  <c r="F37" i="10"/>
  <c r="E37" i="10"/>
  <c r="D37" i="10"/>
  <c r="C37" i="10"/>
  <c r="B37" i="10"/>
  <c r="O36" i="10"/>
  <c r="N36" i="10"/>
  <c r="M36" i="10"/>
  <c r="L36" i="10"/>
  <c r="K36" i="10"/>
  <c r="J36" i="10"/>
  <c r="I36" i="10"/>
  <c r="H36" i="10"/>
  <c r="G36" i="10"/>
  <c r="F36" i="10"/>
  <c r="E36" i="10"/>
  <c r="D36" i="10"/>
  <c r="C36" i="10"/>
  <c r="B36" i="10"/>
  <c r="O33" i="10"/>
  <c r="N33" i="10"/>
  <c r="M33" i="10"/>
  <c r="L33" i="10"/>
  <c r="K33" i="10"/>
  <c r="J33" i="10"/>
  <c r="I33" i="10"/>
  <c r="H33" i="10"/>
  <c r="G33" i="10"/>
  <c r="F33" i="10"/>
  <c r="E33" i="10"/>
  <c r="D33" i="10"/>
  <c r="C33" i="10"/>
  <c r="B33" i="10"/>
  <c r="O32" i="10"/>
  <c r="N32" i="10"/>
  <c r="M32" i="10"/>
  <c r="L32" i="10"/>
  <c r="K32" i="10"/>
  <c r="J32" i="10"/>
  <c r="I32" i="10"/>
  <c r="H32" i="10"/>
  <c r="G32" i="10"/>
  <c r="F32" i="10"/>
  <c r="E32" i="10"/>
  <c r="D32" i="10"/>
  <c r="C32" i="10"/>
  <c r="B32" i="10"/>
  <c r="O31" i="10"/>
  <c r="N31" i="10"/>
  <c r="M31" i="10"/>
  <c r="L31" i="10"/>
  <c r="K31" i="10"/>
  <c r="J31" i="10"/>
  <c r="I31" i="10"/>
  <c r="H31" i="10"/>
  <c r="G31" i="10"/>
  <c r="F31" i="10"/>
  <c r="E31" i="10"/>
  <c r="D31" i="10"/>
  <c r="C31" i="10"/>
  <c r="B31" i="10"/>
  <c r="O30" i="10"/>
  <c r="N30" i="10"/>
  <c r="M30" i="10"/>
  <c r="L30" i="10"/>
  <c r="K30" i="10"/>
  <c r="J30" i="10"/>
  <c r="I30" i="10"/>
  <c r="H30" i="10"/>
  <c r="G30" i="10"/>
  <c r="F30" i="10"/>
  <c r="E30" i="10"/>
  <c r="D30" i="10"/>
  <c r="C30" i="10"/>
  <c r="B30" i="10"/>
  <c r="O29" i="10"/>
  <c r="N29" i="10"/>
  <c r="M29" i="10"/>
  <c r="L29" i="10"/>
  <c r="K29" i="10"/>
  <c r="J29" i="10"/>
  <c r="I29" i="10"/>
  <c r="H29" i="10"/>
  <c r="G29" i="10"/>
  <c r="F29" i="10"/>
  <c r="E29" i="10"/>
  <c r="D29" i="10"/>
  <c r="C29" i="10"/>
  <c r="B29" i="10"/>
  <c r="O28" i="10"/>
  <c r="N28" i="10"/>
  <c r="M28" i="10"/>
  <c r="L28" i="10"/>
  <c r="K28" i="10"/>
  <c r="J28" i="10"/>
  <c r="I28" i="10"/>
  <c r="H28" i="10"/>
  <c r="G28" i="10"/>
  <c r="F28" i="10"/>
  <c r="E28" i="10"/>
  <c r="D28" i="10"/>
  <c r="C28" i="10"/>
  <c r="B28" i="10"/>
  <c r="O25" i="10"/>
  <c r="N25" i="10"/>
  <c r="M25" i="10"/>
  <c r="L25" i="10"/>
  <c r="K25" i="10"/>
  <c r="J25" i="10"/>
  <c r="I25" i="10"/>
  <c r="H25" i="10"/>
  <c r="G25" i="10"/>
  <c r="F25" i="10"/>
  <c r="E25" i="10"/>
  <c r="D25" i="10"/>
  <c r="C25" i="10"/>
  <c r="B25" i="10"/>
  <c r="O24" i="10"/>
  <c r="N24" i="10"/>
  <c r="M24" i="10"/>
  <c r="L24" i="10"/>
  <c r="K24" i="10"/>
  <c r="J24" i="10"/>
  <c r="I24" i="10"/>
  <c r="H24" i="10"/>
  <c r="G24" i="10"/>
  <c r="F24" i="10"/>
  <c r="E24" i="10"/>
  <c r="D24" i="10"/>
  <c r="C24" i="10"/>
  <c r="B24" i="10"/>
  <c r="O23" i="10"/>
  <c r="N23" i="10"/>
  <c r="M23" i="10"/>
  <c r="L23" i="10"/>
  <c r="K23" i="10"/>
  <c r="J23" i="10"/>
  <c r="I23" i="10"/>
  <c r="H23" i="10"/>
  <c r="G23" i="10"/>
  <c r="F23" i="10"/>
  <c r="E23" i="10"/>
  <c r="D23" i="10"/>
  <c r="C23" i="10"/>
  <c r="B23" i="10"/>
  <c r="O22" i="10"/>
  <c r="N22" i="10"/>
  <c r="M22" i="10"/>
  <c r="L22" i="10"/>
  <c r="K22" i="10"/>
  <c r="J22" i="10"/>
  <c r="I22" i="10"/>
  <c r="H22" i="10"/>
  <c r="G22" i="10"/>
  <c r="F22" i="10"/>
  <c r="E22" i="10"/>
  <c r="D22" i="10"/>
  <c r="C22" i="10"/>
  <c r="B22" i="10"/>
  <c r="O21" i="10"/>
  <c r="N21" i="10"/>
  <c r="M21" i="10"/>
  <c r="L21" i="10"/>
  <c r="K21" i="10"/>
  <c r="J21" i="10"/>
  <c r="I21" i="10"/>
  <c r="H21" i="10"/>
  <c r="G21" i="10"/>
  <c r="F21" i="10"/>
  <c r="E21" i="10"/>
  <c r="D21" i="10"/>
  <c r="C21" i="10"/>
  <c r="B21" i="10"/>
  <c r="O20" i="10"/>
  <c r="N20" i="10"/>
  <c r="M20" i="10"/>
  <c r="L20" i="10"/>
  <c r="K20" i="10"/>
  <c r="J20" i="10"/>
  <c r="I20" i="10"/>
  <c r="H20" i="10"/>
  <c r="G20" i="10"/>
  <c r="F20" i="10"/>
  <c r="E20" i="10"/>
  <c r="D20" i="10"/>
  <c r="C20" i="10"/>
  <c r="B20" i="10"/>
  <c r="O17" i="10"/>
  <c r="N17" i="10"/>
  <c r="M17" i="10"/>
  <c r="L17" i="10"/>
  <c r="K17" i="10"/>
  <c r="J17" i="10"/>
  <c r="I17" i="10"/>
  <c r="H17" i="10"/>
  <c r="G17" i="10"/>
  <c r="F17" i="10"/>
  <c r="E17" i="10"/>
  <c r="D17" i="10"/>
  <c r="C17" i="10"/>
  <c r="B17" i="10"/>
  <c r="O16" i="10"/>
  <c r="N16" i="10"/>
  <c r="M16" i="10"/>
  <c r="L16" i="10"/>
  <c r="K16" i="10"/>
  <c r="J16" i="10"/>
  <c r="I16" i="10"/>
  <c r="H16" i="10"/>
  <c r="G16" i="10"/>
  <c r="F16" i="10"/>
  <c r="E16" i="10"/>
  <c r="D16" i="10"/>
  <c r="C16" i="10"/>
  <c r="B16" i="10"/>
  <c r="O15" i="10"/>
  <c r="N15" i="10"/>
  <c r="M15" i="10"/>
  <c r="L15" i="10"/>
  <c r="K15" i="10"/>
  <c r="J15" i="10"/>
  <c r="I15" i="10"/>
  <c r="H15" i="10"/>
  <c r="G15" i="10"/>
  <c r="F15" i="10"/>
  <c r="E15" i="10"/>
  <c r="D15" i="10"/>
  <c r="C15" i="10"/>
  <c r="B15" i="10"/>
  <c r="O14" i="10"/>
  <c r="N14" i="10"/>
  <c r="M14" i="10"/>
  <c r="L14" i="10"/>
  <c r="K14" i="10"/>
  <c r="J14" i="10"/>
  <c r="I14" i="10"/>
  <c r="H14" i="10"/>
  <c r="G14" i="10"/>
  <c r="F14" i="10"/>
  <c r="E14" i="10"/>
  <c r="D14" i="10"/>
  <c r="C14" i="10"/>
  <c r="B14" i="10"/>
  <c r="O13" i="10"/>
  <c r="N13" i="10"/>
  <c r="M13" i="10"/>
  <c r="L13" i="10"/>
  <c r="K13" i="10"/>
  <c r="J13" i="10"/>
  <c r="I13" i="10"/>
  <c r="H13" i="10"/>
  <c r="G13" i="10"/>
  <c r="F13" i="10"/>
  <c r="E13" i="10"/>
  <c r="D13" i="10"/>
  <c r="C13" i="10"/>
  <c r="B13" i="10"/>
  <c r="O12" i="10"/>
  <c r="N12" i="10"/>
  <c r="M12" i="10"/>
  <c r="L12" i="10"/>
  <c r="K12" i="10"/>
  <c r="J12" i="10"/>
  <c r="I12" i="10"/>
  <c r="H12" i="10"/>
  <c r="G12" i="10"/>
  <c r="F12" i="10"/>
  <c r="E12" i="10"/>
  <c r="D12" i="10"/>
  <c r="C12" i="10"/>
  <c r="B12" i="10"/>
  <c r="O9" i="10"/>
  <c r="N9" i="10"/>
  <c r="M9" i="10"/>
  <c r="L9" i="10"/>
  <c r="K9" i="10"/>
  <c r="J9" i="10"/>
  <c r="I9" i="10"/>
  <c r="H6" i="10"/>
  <c r="G6" i="10"/>
  <c r="F6" i="10"/>
  <c r="E6" i="10"/>
  <c r="D6" i="10"/>
  <c r="C6" i="10"/>
  <c r="B6" i="10"/>
  <c r="O8" i="10"/>
  <c r="N8" i="10"/>
  <c r="M8" i="10"/>
  <c r="L8" i="10"/>
  <c r="K8" i="10"/>
  <c r="J8" i="10"/>
  <c r="I8" i="10"/>
  <c r="H7" i="10"/>
  <c r="G7" i="10"/>
  <c r="F7" i="10"/>
  <c r="E7" i="10"/>
  <c r="D7" i="10"/>
  <c r="C7" i="10"/>
  <c r="B7" i="10"/>
  <c r="O7" i="10"/>
  <c r="N7" i="10"/>
  <c r="M7" i="10"/>
  <c r="L7" i="10"/>
  <c r="K7" i="10"/>
  <c r="J7" i="10"/>
  <c r="I7" i="10"/>
  <c r="H8" i="10"/>
  <c r="G8" i="10"/>
  <c r="F8" i="10"/>
  <c r="E8" i="10"/>
  <c r="D8" i="10"/>
  <c r="C8" i="10"/>
  <c r="B8" i="10"/>
  <c r="O6" i="10"/>
  <c r="N6" i="10"/>
  <c r="M6" i="10"/>
  <c r="L6" i="10"/>
  <c r="K6" i="10"/>
  <c r="J6" i="10"/>
  <c r="I6" i="10"/>
  <c r="H9" i="10"/>
  <c r="G9" i="10"/>
  <c r="F9" i="10"/>
  <c r="E9" i="10"/>
  <c r="D9" i="10"/>
  <c r="C9" i="10"/>
  <c r="B9" i="10"/>
  <c r="O5" i="10"/>
  <c r="N5" i="10"/>
  <c r="M5" i="10"/>
  <c r="L5" i="10"/>
  <c r="K5" i="10"/>
  <c r="J5" i="10"/>
  <c r="I5" i="10"/>
  <c r="H5" i="10"/>
  <c r="G5" i="10"/>
  <c r="F5" i="10"/>
  <c r="E5" i="10"/>
  <c r="D5" i="10"/>
  <c r="C5" i="10"/>
  <c r="B5" i="10"/>
  <c r="O49" i="9"/>
  <c r="N49" i="9"/>
  <c r="M49" i="9"/>
  <c r="L49" i="9"/>
  <c r="K49" i="9"/>
  <c r="J49" i="9"/>
  <c r="I49" i="9"/>
  <c r="H49" i="9"/>
  <c r="G49" i="9"/>
  <c r="F49" i="9"/>
  <c r="E49" i="9"/>
  <c r="D49" i="9"/>
  <c r="C49" i="9"/>
  <c r="B49" i="9"/>
  <c r="N48" i="9"/>
  <c r="M48" i="9"/>
  <c r="L48" i="9"/>
  <c r="K48" i="9"/>
  <c r="J48" i="9"/>
  <c r="I48" i="9"/>
  <c r="H48" i="9"/>
  <c r="G48" i="9"/>
  <c r="F48" i="9"/>
  <c r="E48" i="9"/>
  <c r="D48" i="9"/>
  <c r="C48" i="9"/>
  <c r="B48" i="9"/>
  <c r="O47" i="9"/>
  <c r="N47" i="9"/>
  <c r="M47" i="9"/>
  <c r="L47" i="9"/>
  <c r="K47" i="9"/>
  <c r="J47" i="9"/>
  <c r="I47" i="9"/>
  <c r="H47" i="9"/>
  <c r="G47" i="9"/>
  <c r="F47" i="9"/>
  <c r="E47" i="9"/>
  <c r="D47" i="9"/>
  <c r="C47" i="9"/>
  <c r="B47" i="9"/>
  <c r="O46" i="9"/>
  <c r="N46" i="9"/>
  <c r="M46" i="9"/>
  <c r="L46" i="9"/>
  <c r="K46" i="9"/>
  <c r="J46" i="9"/>
  <c r="I46" i="9"/>
  <c r="H46" i="9"/>
  <c r="G46" i="9"/>
  <c r="F46" i="9"/>
  <c r="E46" i="9"/>
  <c r="D46" i="9"/>
  <c r="C46" i="9"/>
  <c r="B46" i="9"/>
  <c r="O45" i="9"/>
  <c r="N45" i="9"/>
  <c r="M45" i="9"/>
  <c r="L45" i="9"/>
  <c r="K45" i="9"/>
  <c r="J45" i="9"/>
  <c r="I45" i="9"/>
  <c r="H45" i="9"/>
  <c r="G45" i="9"/>
  <c r="F45" i="9"/>
  <c r="E45" i="9"/>
  <c r="D45" i="9"/>
  <c r="C45" i="9"/>
  <c r="B45" i="9"/>
  <c r="O44" i="9"/>
  <c r="N44" i="9"/>
  <c r="M44" i="9"/>
  <c r="L44" i="9"/>
  <c r="K44" i="9"/>
  <c r="J44" i="9"/>
  <c r="I44" i="9"/>
  <c r="H44" i="9"/>
  <c r="G44" i="9"/>
  <c r="F44" i="9"/>
  <c r="E44" i="9"/>
  <c r="D44" i="9"/>
  <c r="C44" i="9"/>
  <c r="B44"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9" i="9"/>
  <c r="N9" i="9"/>
  <c r="M9" i="9"/>
  <c r="L9" i="9"/>
  <c r="K9" i="9"/>
  <c r="J9" i="9"/>
  <c r="I9" i="9"/>
  <c r="H6" i="9"/>
  <c r="G6" i="9"/>
  <c r="F6" i="9"/>
  <c r="E6" i="9"/>
  <c r="D6" i="9"/>
  <c r="C6" i="9"/>
  <c r="B6" i="9"/>
  <c r="O8" i="9"/>
  <c r="N8" i="9"/>
  <c r="M8" i="9"/>
  <c r="L8" i="9"/>
  <c r="K8" i="9"/>
  <c r="J8" i="9"/>
  <c r="I8" i="9"/>
  <c r="H7" i="9"/>
  <c r="G7" i="9"/>
  <c r="F7" i="9"/>
  <c r="E7" i="9"/>
  <c r="D7" i="9"/>
  <c r="C7" i="9"/>
  <c r="B7" i="9"/>
  <c r="O7" i="9"/>
  <c r="N7" i="9"/>
  <c r="M7" i="9"/>
  <c r="L7" i="9"/>
  <c r="K7" i="9"/>
  <c r="J7" i="9"/>
  <c r="I7" i="9"/>
  <c r="H8" i="9"/>
  <c r="G8" i="9"/>
  <c r="F8" i="9"/>
  <c r="E8" i="9"/>
  <c r="D8" i="9"/>
  <c r="C8" i="9"/>
  <c r="B8" i="9"/>
  <c r="O6" i="9"/>
  <c r="N6" i="9"/>
  <c r="M6" i="9"/>
  <c r="L6" i="9"/>
  <c r="K6" i="9"/>
  <c r="J6" i="9"/>
  <c r="I6" i="9"/>
  <c r="H9" i="9"/>
  <c r="G9" i="9"/>
  <c r="F9" i="9"/>
  <c r="E9" i="9"/>
  <c r="D9" i="9"/>
  <c r="C9" i="9"/>
  <c r="B9" i="9"/>
  <c r="O5" i="9"/>
  <c r="N5" i="9"/>
  <c r="M5" i="9"/>
  <c r="L5" i="9"/>
  <c r="K5" i="9"/>
  <c r="J5" i="9"/>
  <c r="I5" i="9"/>
  <c r="H5" i="9"/>
  <c r="G5" i="9"/>
  <c r="F5" i="9"/>
  <c r="E5" i="9"/>
  <c r="D5" i="9"/>
  <c r="C5" i="9"/>
  <c r="B5" i="9"/>
  <c r="O49" i="8"/>
  <c r="N49" i="8"/>
  <c r="M49" i="8"/>
  <c r="L49" i="8"/>
  <c r="K49" i="8"/>
  <c r="J49" i="8"/>
  <c r="I49" i="8"/>
  <c r="H49" i="8"/>
  <c r="G49" i="8"/>
  <c r="F49" i="8"/>
  <c r="E49" i="8"/>
  <c r="D49" i="8"/>
  <c r="C49" i="8"/>
  <c r="B49" i="8"/>
  <c r="N48" i="8"/>
  <c r="M48" i="8"/>
  <c r="L48" i="8"/>
  <c r="K48" i="8"/>
  <c r="J48" i="8"/>
  <c r="I48" i="8"/>
  <c r="H48" i="8"/>
  <c r="G48" i="8"/>
  <c r="F48" i="8"/>
  <c r="E48" i="8"/>
  <c r="D48" i="8"/>
  <c r="C48" i="8"/>
  <c r="B48" i="8"/>
  <c r="O47" i="8"/>
  <c r="N47" i="8"/>
  <c r="M47" i="8"/>
  <c r="L47" i="8"/>
  <c r="K47" i="8"/>
  <c r="J47" i="8"/>
  <c r="I47" i="8"/>
  <c r="H47" i="8"/>
  <c r="G47" i="8"/>
  <c r="F47" i="8"/>
  <c r="E47" i="8"/>
  <c r="D47" i="8"/>
  <c r="C47" i="8"/>
  <c r="B47" i="8"/>
  <c r="O46" i="8"/>
  <c r="N46" i="8"/>
  <c r="M46" i="8"/>
  <c r="L46" i="8"/>
  <c r="K46" i="8"/>
  <c r="J46" i="8"/>
  <c r="I46" i="8"/>
  <c r="H46" i="8"/>
  <c r="G46" i="8"/>
  <c r="F46" i="8"/>
  <c r="E46" i="8"/>
  <c r="D46" i="8"/>
  <c r="C46" i="8"/>
  <c r="B46" i="8"/>
  <c r="O45" i="8"/>
  <c r="N45" i="8"/>
  <c r="M45" i="8"/>
  <c r="L45" i="8"/>
  <c r="K45" i="8"/>
  <c r="J45" i="8"/>
  <c r="I45" i="8"/>
  <c r="H45" i="8"/>
  <c r="G45" i="8"/>
  <c r="F45" i="8"/>
  <c r="E45" i="8"/>
  <c r="D45" i="8"/>
  <c r="C45" i="8"/>
  <c r="B45" i="8"/>
  <c r="O44" i="8"/>
  <c r="N44" i="8"/>
  <c r="M44" i="8"/>
  <c r="L44" i="8"/>
  <c r="K44" i="8"/>
  <c r="J44" i="8"/>
  <c r="I44" i="8"/>
  <c r="H44" i="8"/>
  <c r="G44" i="8"/>
  <c r="F44" i="8"/>
  <c r="E44" i="8"/>
  <c r="D44" i="8"/>
  <c r="C44" i="8"/>
  <c r="B44"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9" i="8"/>
  <c r="N9" i="8"/>
  <c r="M9" i="8"/>
  <c r="L9" i="8"/>
  <c r="K9" i="8"/>
  <c r="J9" i="8"/>
  <c r="I9" i="8"/>
  <c r="H6" i="8"/>
  <c r="G6" i="8"/>
  <c r="F6" i="8"/>
  <c r="E6" i="8"/>
  <c r="D6" i="8"/>
  <c r="C6" i="8"/>
  <c r="B6" i="8"/>
  <c r="O8" i="8"/>
  <c r="N8" i="8"/>
  <c r="M8" i="8"/>
  <c r="L8" i="8"/>
  <c r="K8" i="8"/>
  <c r="J8" i="8"/>
  <c r="I8" i="8"/>
  <c r="H7" i="8"/>
  <c r="G7" i="8"/>
  <c r="F7" i="8"/>
  <c r="E7" i="8"/>
  <c r="D7" i="8"/>
  <c r="C7" i="8"/>
  <c r="B7" i="8"/>
  <c r="O7" i="8"/>
  <c r="N7" i="8"/>
  <c r="M7" i="8"/>
  <c r="L7" i="8"/>
  <c r="K7" i="8"/>
  <c r="J7" i="8"/>
  <c r="I7" i="8"/>
  <c r="H8" i="8"/>
  <c r="G8" i="8"/>
  <c r="F8" i="8"/>
  <c r="E8" i="8"/>
  <c r="D8" i="8"/>
  <c r="C8" i="8"/>
  <c r="B8" i="8"/>
  <c r="O6" i="8"/>
  <c r="N6" i="8"/>
  <c r="M6" i="8"/>
  <c r="L6" i="8"/>
  <c r="K6" i="8"/>
  <c r="J6" i="8"/>
  <c r="I6" i="8"/>
  <c r="H9" i="8"/>
  <c r="G9" i="8"/>
  <c r="F9" i="8"/>
  <c r="E9" i="8"/>
  <c r="D9" i="8"/>
  <c r="C9" i="8"/>
  <c r="B9" i="8"/>
  <c r="O5" i="8"/>
  <c r="N5" i="8"/>
  <c r="M5" i="8"/>
  <c r="L5" i="8"/>
  <c r="K5" i="8"/>
  <c r="J5" i="8"/>
  <c r="I5" i="8"/>
  <c r="H5" i="8"/>
  <c r="G5" i="8"/>
  <c r="F5" i="8"/>
  <c r="E5" i="8"/>
  <c r="D5" i="8"/>
  <c r="C5" i="8"/>
  <c r="B5" i="8"/>
  <c r="O49" i="6"/>
  <c r="N49" i="6"/>
  <c r="M49" i="6"/>
  <c r="L49" i="6"/>
  <c r="K49" i="6"/>
  <c r="J49" i="6"/>
  <c r="I49" i="6"/>
  <c r="H49" i="6"/>
  <c r="G49" i="6"/>
  <c r="F49" i="6"/>
  <c r="E49" i="6"/>
  <c r="D49" i="6"/>
  <c r="C49" i="6"/>
  <c r="B49" i="6"/>
  <c r="N48" i="6"/>
  <c r="M48" i="6"/>
  <c r="L48" i="6"/>
  <c r="K48" i="6"/>
  <c r="J48" i="6"/>
  <c r="I48" i="6"/>
  <c r="H48" i="6"/>
  <c r="G48" i="6"/>
  <c r="F48" i="6"/>
  <c r="E48" i="6"/>
  <c r="D48" i="6"/>
  <c r="C48" i="6"/>
  <c r="B48" i="6"/>
  <c r="O47" i="6"/>
  <c r="N47" i="6"/>
  <c r="M47" i="6"/>
  <c r="L47" i="6"/>
  <c r="K47" i="6"/>
  <c r="J47" i="6"/>
  <c r="I47" i="6"/>
  <c r="H47" i="6"/>
  <c r="G47" i="6"/>
  <c r="F47" i="6"/>
  <c r="E47" i="6"/>
  <c r="D47" i="6"/>
  <c r="C47" i="6"/>
  <c r="B47" i="6"/>
  <c r="O46" i="6"/>
  <c r="N46" i="6"/>
  <c r="M46" i="6"/>
  <c r="L46" i="6"/>
  <c r="K46" i="6"/>
  <c r="J46" i="6"/>
  <c r="I46" i="6"/>
  <c r="H46" i="6"/>
  <c r="G46" i="6"/>
  <c r="F46" i="6"/>
  <c r="E46" i="6"/>
  <c r="D46" i="6"/>
  <c r="C46" i="6"/>
  <c r="B46" i="6"/>
  <c r="O45" i="6"/>
  <c r="N45" i="6"/>
  <c r="M45" i="6"/>
  <c r="L45" i="6"/>
  <c r="K45" i="6"/>
  <c r="J45" i="6"/>
  <c r="I45" i="6"/>
  <c r="H45" i="6"/>
  <c r="G45" i="6"/>
  <c r="F45" i="6"/>
  <c r="E45" i="6"/>
  <c r="D45" i="6"/>
  <c r="C45" i="6"/>
  <c r="B45" i="6"/>
  <c r="O44" i="6"/>
  <c r="N44" i="6"/>
  <c r="M44" i="6"/>
  <c r="L44" i="6"/>
  <c r="K44" i="6"/>
  <c r="J44" i="6"/>
  <c r="I44" i="6"/>
  <c r="H44" i="6"/>
  <c r="G44" i="6"/>
  <c r="F44" i="6"/>
  <c r="E44" i="6"/>
  <c r="D44" i="6"/>
  <c r="C44" i="6"/>
  <c r="B44"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9" i="6"/>
  <c r="N9" i="6"/>
  <c r="M9" i="6"/>
  <c r="L9" i="6"/>
  <c r="K9" i="6"/>
  <c r="J9" i="6"/>
  <c r="I9" i="6"/>
  <c r="H6" i="6"/>
  <c r="G6" i="6"/>
  <c r="F6" i="6"/>
  <c r="E6" i="6"/>
  <c r="D6" i="6"/>
  <c r="C6" i="6"/>
  <c r="B6" i="6"/>
  <c r="O8" i="6"/>
  <c r="N8" i="6"/>
  <c r="M8" i="6"/>
  <c r="L8" i="6"/>
  <c r="K8" i="6"/>
  <c r="J8" i="6"/>
  <c r="I8" i="6"/>
  <c r="H7" i="6"/>
  <c r="G7" i="6"/>
  <c r="F7" i="6"/>
  <c r="E7" i="6"/>
  <c r="D7" i="6"/>
  <c r="C7" i="6"/>
  <c r="B7" i="6"/>
  <c r="O7" i="6"/>
  <c r="N7" i="6"/>
  <c r="M7" i="6"/>
  <c r="L7" i="6"/>
  <c r="K7" i="6"/>
  <c r="J7" i="6"/>
  <c r="I7" i="6"/>
  <c r="H8" i="6"/>
  <c r="G8" i="6"/>
  <c r="F8" i="6"/>
  <c r="E8" i="6"/>
  <c r="D8" i="6"/>
  <c r="C8" i="6"/>
  <c r="B8" i="6"/>
  <c r="O6" i="6"/>
  <c r="N6" i="6"/>
  <c r="M6" i="6"/>
  <c r="L6" i="6"/>
  <c r="K6" i="6"/>
  <c r="J6" i="6"/>
  <c r="I6" i="6"/>
  <c r="H9" i="6"/>
  <c r="G9" i="6"/>
  <c r="F9" i="6"/>
  <c r="E9" i="6"/>
  <c r="D9" i="6"/>
  <c r="C9" i="6"/>
  <c r="B9" i="6"/>
  <c r="O5" i="6"/>
  <c r="N5" i="6"/>
  <c r="M5" i="6"/>
  <c r="L5" i="6"/>
  <c r="K5" i="6"/>
  <c r="J5" i="6"/>
  <c r="I5" i="6"/>
  <c r="H5" i="6"/>
  <c r="G5" i="6"/>
  <c r="F5" i="6"/>
  <c r="E5" i="6"/>
  <c r="D5" i="6"/>
  <c r="C5" i="6"/>
  <c r="B5" i="6"/>
  <c r="O49" i="5"/>
  <c r="N49" i="5"/>
  <c r="M49" i="5"/>
  <c r="L49" i="5"/>
  <c r="K49" i="5"/>
  <c r="J49" i="5"/>
  <c r="I49" i="5"/>
  <c r="H49" i="5"/>
  <c r="G49" i="5"/>
  <c r="F49" i="5"/>
  <c r="E49" i="5"/>
  <c r="D49" i="5"/>
  <c r="C49" i="5"/>
  <c r="B49" i="5"/>
  <c r="N48" i="5"/>
  <c r="M48" i="5"/>
  <c r="L48" i="5"/>
  <c r="K48" i="5"/>
  <c r="J48" i="5"/>
  <c r="I48" i="5"/>
  <c r="H48" i="5"/>
  <c r="G48" i="5"/>
  <c r="F48" i="5"/>
  <c r="E48" i="5"/>
  <c r="D48" i="5"/>
  <c r="C48" i="5"/>
  <c r="B48" i="5"/>
  <c r="O47" i="5"/>
  <c r="N47" i="5"/>
  <c r="M47" i="5"/>
  <c r="L47" i="5"/>
  <c r="K47" i="5"/>
  <c r="J47" i="5"/>
  <c r="I47" i="5"/>
  <c r="H47" i="5"/>
  <c r="G47" i="5"/>
  <c r="F47" i="5"/>
  <c r="E47" i="5"/>
  <c r="D47" i="5"/>
  <c r="C47" i="5"/>
  <c r="B47" i="5"/>
  <c r="O46" i="5"/>
  <c r="N46" i="5"/>
  <c r="M46" i="5"/>
  <c r="L46" i="5"/>
  <c r="K46" i="5"/>
  <c r="J46" i="5"/>
  <c r="I46" i="5"/>
  <c r="H46" i="5"/>
  <c r="G46" i="5"/>
  <c r="F46" i="5"/>
  <c r="E46" i="5"/>
  <c r="D46" i="5"/>
  <c r="C46" i="5"/>
  <c r="B46" i="5"/>
  <c r="O45" i="5"/>
  <c r="N45" i="5"/>
  <c r="M45" i="5"/>
  <c r="L45" i="5"/>
  <c r="K45" i="5"/>
  <c r="J45" i="5"/>
  <c r="I45" i="5"/>
  <c r="H45" i="5"/>
  <c r="G45" i="5"/>
  <c r="F45" i="5"/>
  <c r="E45" i="5"/>
  <c r="D45" i="5"/>
  <c r="C45" i="5"/>
  <c r="B45" i="5"/>
  <c r="O44" i="5"/>
  <c r="N44" i="5"/>
  <c r="M44" i="5"/>
  <c r="L44" i="5"/>
  <c r="K44" i="5"/>
  <c r="J44" i="5"/>
  <c r="I44" i="5"/>
  <c r="H44" i="5"/>
  <c r="G44" i="5"/>
  <c r="F44" i="5"/>
  <c r="E44" i="5"/>
  <c r="D44" i="5"/>
  <c r="C44" i="5"/>
  <c r="B44"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9" i="5"/>
  <c r="N9" i="5"/>
  <c r="M9" i="5"/>
  <c r="L9" i="5"/>
  <c r="K9" i="5"/>
  <c r="J9" i="5"/>
  <c r="I9" i="5"/>
  <c r="H6" i="5"/>
  <c r="G6" i="5"/>
  <c r="F6" i="5"/>
  <c r="E6" i="5"/>
  <c r="D6" i="5"/>
  <c r="C6" i="5"/>
  <c r="B6" i="5"/>
  <c r="O8" i="5"/>
  <c r="N8" i="5"/>
  <c r="M8" i="5"/>
  <c r="L8" i="5"/>
  <c r="K8" i="5"/>
  <c r="J8" i="5"/>
  <c r="I8" i="5"/>
  <c r="H7" i="5"/>
  <c r="G7" i="5"/>
  <c r="F7" i="5"/>
  <c r="E7" i="5"/>
  <c r="D7" i="5"/>
  <c r="C7" i="5"/>
  <c r="B7" i="5"/>
  <c r="O7" i="5"/>
  <c r="N7" i="5"/>
  <c r="M7" i="5"/>
  <c r="L7" i="5"/>
  <c r="K7" i="5"/>
  <c r="J7" i="5"/>
  <c r="I7" i="5"/>
  <c r="H8" i="5"/>
  <c r="G8" i="5"/>
  <c r="F8" i="5"/>
  <c r="E8" i="5"/>
  <c r="D8" i="5"/>
  <c r="C8" i="5"/>
  <c r="B8" i="5"/>
  <c r="O6" i="5"/>
  <c r="N6" i="5"/>
  <c r="M6" i="5"/>
  <c r="L6" i="5"/>
  <c r="K6" i="5"/>
  <c r="J6" i="5"/>
  <c r="I6" i="5"/>
  <c r="H9" i="5"/>
  <c r="G9" i="5"/>
  <c r="F9" i="5"/>
  <c r="E9" i="5"/>
  <c r="D9" i="5"/>
  <c r="C9" i="5"/>
  <c r="B9" i="5"/>
  <c r="O5" i="5"/>
  <c r="N5" i="5"/>
  <c r="M5" i="5"/>
  <c r="L5" i="5"/>
  <c r="K5" i="5"/>
  <c r="J5" i="5"/>
  <c r="I5" i="5"/>
  <c r="H5" i="5"/>
  <c r="G5" i="5"/>
  <c r="F5" i="5"/>
  <c r="E5" i="5"/>
  <c r="D5" i="5"/>
  <c r="C5" i="5"/>
  <c r="B5" i="5"/>
  <c r="G5" i="1" l="1"/>
  <c r="G6" i="1"/>
  <c r="G7" i="1"/>
  <c r="G8" i="1"/>
  <c r="G9" i="1"/>
  <c r="G10" i="1"/>
  <c r="Q55" i="1" l="1"/>
  <c r="P55" i="1"/>
  <c r="O55" i="1"/>
  <c r="N55" i="1"/>
  <c r="M55" i="1"/>
  <c r="L55" i="1"/>
  <c r="K55"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F10" i="1"/>
  <c r="E10" i="1"/>
  <c r="D10" i="1"/>
  <c r="C10" i="1"/>
  <c r="I9" i="1"/>
  <c r="H9" i="1"/>
  <c r="F9" i="1"/>
  <c r="E9" i="1"/>
  <c r="D9" i="1"/>
  <c r="C9" i="1"/>
  <c r="I8" i="1"/>
  <c r="H8" i="1"/>
  <c r="F8" i="1"/>
  <c r="E8" i="1"/>
  <c r="D8" i="1"/>
  <c r="C8" i="1"/>
  <c r="I7" i="1"/>
  <c r="H7" i="1"/>
  <c r="F7" i="1"/>
  <c r="E7" i="1"/>
  <c r="D7" i="1"/>
  <c r="C7" i="1"/>
  <c r="I6" i="1"/>
  <c r="H6" i="1"/>
  <c r="F6" i="1"/>
  <c r="E6" i="1"/>
  <c r="D6" i="1"/>
  <c r="C6" i="1"/>
  <c r="I5" i="1"/>
  <c r="H5" i="1"/>
  <c r="F5" i="1"/>
  <c r="E5" i="1"/>
  <c r="D5" i="1"/>
</calcChain>
</file>

<file path=xl/sharedStrings.xml><?xml version="1.0" encoding="utf-8"?>
<sst xmlns="http://schemas.openxmlformats.org/spreadsheetml/2006/main" count="1286" uniqueCount="80">
  <si>
    <t>SUN</t>
  </si>
  <si>
    <t>ABOUT THIS TEMPLATE</t>
  </si>
  <si>
    <t>Use this template to create a personal small business calendar of any year.</t>
  </si>
  <si>
    <t>Fill in Company Name and contact details and add Company logo.</t>
  </si>
  <si>
    <t>Select year and enter important dates and occasions.</t>
  </si>
  <si>
    <t>Note: </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</si>
  <si>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</si>
  <si>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</si>
  <si>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</si>
  <si>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</si>
  <si>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</si>
  <si>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</si>
  <si>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</si>
  <si>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</si>
  <si>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</si>
  <si>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</si>
  <si>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To learn more about tables, press SHIFT and then F10 within a table, select the TABLE option, and then select ALTERNATIVE TEXT.</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</si>
  <si>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</si>
  <si>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</si>
  <si>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</si>
  <si>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</si>
  <si>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</si>
  <si>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</si>
  <si>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</si>
  <si>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</si>
  <si>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 xml:space="preserve">Additional instructions have been provided in column A in YEARLY CALENDAR worksheet. This text has been intentionally hidden. To remove text, select column A, then select DELETE. </t>
  </si>
  <si>
    <t>Janúar</t>
  </si>
  <si>
    <t>Febrúar</t>
  </si>
  <si>
    <t>Mars</t>
  </si>
  <si>
    <t>Apríl</t>
  </si>
  <si>
    <t>Maí</t>
  </si>
  <si>
    <t>Júní</t>
  </si>
  <si>
    <t>Júlí</t>
  </si>
  <si>
    <t>Ágúst</t>
  </si>
  <si>
    <t>September</t>
  </si>
  <si>
    <t>Október</t>
  </si>
  <si>
    <t>Nóvember</t>
  </si>
  <si>
    <t>Desember</t>
  </si>
  <si>
    <t>Sorphirðusvæði</t>
  </si>
  <si>
    <t>Keflavík</t>
  </si>
  <si>
    <t xml:space="preserve">Innri - Njarðvík </t>
  </si>
  <si>
    <t>Ytri - Njarðvík</t>
  </si>
  <si>
    <t>Ásbrú</t>
  </si>
  <si>
    <t>Grindavík</t>
  </si>
  <si>
    <t>Vogar</t>
  </si>
  <si>
    <t>Hafnir</t>
  </si>
  <si>
    <t>Suðurnesjabær</t>
  </si>
  <si>
    <t>Athugasemdir</t>
  </si>
  <si>
    <t>skulu tilkynnast</t>
  </si>
  <si>
    <t>eða í síma 535-2500</t>
  </si>
  <si>
    <t>Sorphirða</t>
  </si>
  <si>
    <t>Mán</t>
  </si>
  <si>
    <t>Þrið</t>
  </si>
  <si>
    <t>Miðv</t>
  </si>
  <si>
    <t>Fimmt</t>
  </si>
  <si>
    <t>Föst</t>
  </si>
  <si>
    <t>Laug</t>
  </si>
  <si>
    <t xml:space="preserve">Virðum </t>
  </si>
  <si>
    <t>Umhverfið</t>
  </si>
  <si>
    <t>Og</t>
  </si>
  <si>
    <t xml:space="preserve">flokkum </t>
  </si>
  <si>
    <t>Mjög vel</t>
  </si>
  <si>
    <t>á terra@terra.is</t>
  </si>
  <si>
    <t>Reykjanes</t>
  </si>
  <si>
    <t>og</t>
  </si>
  <si>
    <t>mjög vel</t>
  </si>
  <si>
    <t>umhverfið</t>
  </si>
  <si>
    <t>Ytri Njarðvík</t>
  </si>
  <si>
    <t>Dreifbýli</t>
  </si>
  <si>
    <t>Vatnsleysuströnd</t>
  </si>
  <si>
    <t>Dreyfbýli í Suðurnesjabæ</t>
  </si>
  <si>
    <t>og Hafnir</t>
  </si>
  <si>
    <t xml:space="preserve">Innri Njarðvík </t>
  </si>
  <si>
    <t>Sunnudagur</t>
  </si>
  <si>
    <t>Mánudagur</t>
  </si>
  <si>
    <t>Þriðjudagur</t>
  </si>
  <si>
    <t>Miðvikudagur</t>
  </si>
  <si>
    <t>Fimmtudagur</t>
  </si>
  <si>
    <t>Föstudagur</t>
  </si>
  <si>
    <t>Laugardagur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</si>
</sst>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
    <numFmt numFmtId="165" formatCode=";;;"/>
  </numFmts>
  <fonts count="36"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rgb="FFFF0000"/>
      <name val="Calibri"/>
      <family val="2"/>
      <scheme val="minor"/>
    </font>
    <font>
      <b/>
      <sz val="8"/>
      <color rgb="FFFF0000"/>
      <name val="Calibri"/>
      <family val="2"/>
      <scheme val="minor"/>
    </font>
    <font>
      <b/>
      <sz val="15"/>
      <color theme="1"/>
      <name val="Calibri"/>
      <family val="2"/>
      <scheme val="minor"/>
    </font>
    <font>
      <b/>
      <sz val="15"/>
      <name val="Calibri"/>
      <family val="2"/>
      <scheme val="minor"/>
    </font>
    <font>
      <b/>
      <sz val="15"/>
      <color theme="1" tint="0.14999847407452621"/>
      <name val="Calibri"/>
      <family val="2"/>
      <scheme val="minor"/>
    </font>
    <font>
      <b/>
      <sz val="14"/>
      <name val="Calibri"/>
      <family val="2"/>
      <scheme val="minor"/>
    </font>
    <font>
      <b/>
      <sz val="12"/>
      <name val="Calibri"/>
      <family val="2"/>
      <scheme val="minor"/>
    </font>
    <font>
      <b/>
      <sz val="20"/>
      <color theme="0" tint="-4.9989318521683403E-2"/>
      <name val="Calibri"/>
      <family val="2"/>
      <scheme val="minor"/>
    </font>
    <font>
      <b/>
      <sz val="14"/>
      <color theme="1"/>
      <name val="Calibri"/>
      <family val="2"/>
      <scheme val="minor"/>
    </font>
    <font>
      <b/>
      <sz val="14"/>
      <color theme="1" tint="0.14999847407452621"/>
      <name val="Calibri"/>
      <family val="2"/>
      <scheme val="minor"/>
    </font>
    <font>
      <sz val="14"/>
      <color theme="1"/>
      <name val="Calibri"/>
      <family val="2"/>
      <scheme val="minor"/>
    </font>
    <font>
      <b/>
      <sz val="20"/>
      <color theme="0"/>
      <name val="Calibri"/>
      <family val="2"/>
      <scheme val="minor"/>
    </font>
    <font>
      <b/>
      <sz val="20"/>
      <color theme="0"/>
      <name val="Calibri"/>
      <family val="2"/>
      <scheme val="major"/>
    </font>
    <font>
      <b/>
      <sz val="7"/>
      <color rgb="FFFF0000"/>
      <name val="Calibri"/>
      <family val="2"/>
      <scheme val="minor"/>
    </font>
    <font>
      <b/>
      <sz val="7"/>
      <color theme="1" tint="0.34998626667073579"/>
      <name val="Calibri"/>
      <family val="2"/>
      <scheme val="minor"/>
    </font>
  </fonts>
  <fills count="12">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rgb="FF007DFF"/>
        <bgColor indexed="64"/>
      </patternFill>
    </fill>
    <fill>
      <gradientFill>
        <stop position="0">
          <color rgb="FF92D050"/>
        </stop>
        <stop position="1">
          <color theme="0"/>
        </stop>
      </gradientFill>
    </fill>
    <fill>
      <gradientFill>
        <stop position="0">
          <color rgb="FFFFFF00"/>
        </stop>
        <stop position="1">
          <color theme="0"/>
        </stop>
      </gradientFill>
    </fill>
    <fill>
      <gradientFill degree="180">
        <stop position="0">
          <color rgb="FFFFFF00"/>
        </stop>
        <stop position="1">
          <color theme="0"/>
        </stop>
      </gradientFill>
    </fill>
    <fill>
      <gradientFill>
        <stop position="0">
          <color theme="0"/>
        </stop>
        <stop position="1">
          <color rgb="FFFFFF00"/>
        </stop>
      </gradientFill>
    </fill>
  </fills>
  <borders count="11">
    <border>
      <left/>
      <right/>
      <top/>
      <bottom/>
      <diagonal/>
    </border>
    <border>
      <left/>
      <right/>
      <top/>
      <bottom style="thick">
        <color theme="4"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1" applyNumberFormat="0" applyFill="0" applyAlignment="0" applyProtection="0"/>
  </cellStyleXfs>
  <cellXfs count="201">
    <xf numFmtId="0" fontId="0" fillId="0" borderId="0" xfId="0"/>
    <xf numFmtId="0" fontId="0" fillId="0" borderId="0" xfId="0" applyFont="1"/>
    <xf numFmtId="0" fontId="0" fillId="0" borderId="0" xfId="0" applyFont="1" applyFill="1" applyBorder="1"/>
    <xf numFmtId="164" fontId="0" fillId="0" borderId="0" xfId="0" applyNumberFormat="1" applyFont="1" applyFill="1" applyBorder="1"/>
    <xf numFmtId="164" fontId="0" fillId="0" borderId="0" xfId="0" applyNumberFormat="1" applyFont="1" applyFill="1" applyBorder="1" applyAlignment="1">
      <alignment horizontal="center"/>
    </xf>
    <xf numFmtId="0" fontId="0" fillId="2" borderId="0" xfId="0" applyFont="1" applyFill="1"/>
    <xf numFmtId="0" fontId="0" fillId="2" borderId="0" xfId="0" applyFont="1" applyFill="1" applyBorder="1"/>
    <xf numFmtId="164" fontId="0" fillId="2" borderId="0" xfId="0" applyNumberFormat="1" applyFont="1" applyFill="1" applyBorder="1"/>
    <xf numFmtId="49" fontId="0" fillId="0" borderId="0" xfId="0" applyNumberFormat="1" applyFont="1"/>
    <xf numFmtId="49" fontId="11" fillId="0" borderId="0" xfId="0" applyNumberFormat="1" applyFont="1"/>
    <xf numFmtId="49" fontId="0" fillId="0" borderId="0" xfId="0" applyNumberFormat="1" applyFont="1" applyAlignment="1">
      <alignment horizontal="left"/>
    </xf>
    <xf numFmtId="49" fontId="12" fillId="0" borderId="0" xfId="0" applyNumberFormat="1" applyFont="1" applyFill="1" applyBorder="1" applyAlignment="1">
      <alignment horizontal="left"/>
    </xf>
    <xf numFmtId="49" fontId="13" fillId="0" borderId="0" xfId="0" applyNumberFormat="1" applyFont="1" applyAlignment="1">
      <alignment horizontal="left"/>
    </xf>
    <xf numFmtId="0" fontId="0" fillId="3" borderId="0" xfId="0" applyFont="1" applyFill="1"/>
    <xf numFmtId="0" fontId="9" fillId="3" borderId="0" xfId="0" applyFont="1" applyFill="1"/>
    <xf numFmtId="0" fontId="0" fillId="3" borderId="0" xfId="0" applyFill="1"/>
    <xf numFmtId="49" fontId="16" fillId="0" borderId="0" xfId="0" applyNumberFormat="1" applyFont="1"/>
    <xf numFmtId="0" fontId="17" fillId="0" borderId="0" xfId="0" applyFont="1" applyFill="1" applyBorder="1" applyAlignment="1">
      <alignment horizontal="center"/>
    </xf>
    <xf numFmtId="0" fontId="5" fillId="0" borderId="0" xfId="0" applyFont="1" applyAlignment="1">
      <alignment vertical="center" wrapText="1"/>
    </xf>
    <xf numFmtId="0" fontId="20" fillId="3" borderId="0" xfId="1" applyFont="1" applyFill="1" applyBorder="1" applyAlignment="1">
      <alignment horizontal="center" vertical="center"/>
    </xf>
    <xf numFmtId="0" fontId="4" fillId="0" borderId="0" xfId="0" applyFont="1" applyAlignment="1">
      <alignment vertical="center" wrapText="1"/>
    </xf>
    <xf numFmtId="0" fontId="19" fillId="0" borderId="0" xfId="0" applyFont="1" applyAlignment="1">
      <alignment wrapText="1"/>
    </xf>
    <xf numFmtId="0" fontId="0" fillId="0" borderId="0" xfId="0" applyAlignment="1">
      <alignment vertical="center"/>
    </xf>
    <xf numFmtId="165" fontId="0" fillId="0" borderId="0" xfId="0" applyNumberFormat="1" applyFont="1" applyAlignment="1">
      <alignment wrapText="1"/>
    </xf>
    <xf numFmtId="165" fontId="3" fillId="0" borderId="0" xfId="0" applyNumberFormat="1" applyFont="1" applyAlignment="1">
      <alignment vertical="center"/>
    </xf>
    <xf numFmtId="165" fontId="0" fillId="0" borderId="0" xfId="0" applyNumberFormat="1" applyFont="1" applyAlignment="1"/>
    <xf numFmtId="0" fontId="2" fillId="0" borderId="0" xfId="0" applyFont="1" applyAlignment="1">
      <alignment vertical="center" wrapText="1"/>
    </xf>
    <xf numFmtId="164" fontId="21" fillId="0" borderId="0" xfId="0" applyNumberFormat="1" applyFont="1" applyFill="1" applyBorder="1" applyAlignment="1">
      <alignment horizontal="center"/>
    </xf>
    <xf numFmtId="0" fontId="22" fillId="0" borderId="0" xfId="0" applyFont="1" applyFill="1" applyBorder="1" applyAlignment="1">
      <alignment horizontal="center"/>
    </xf>
    <xf numFmtId="164" fontId="0" fillId="5" borderId="0" xfId="0" applyNumberFormat="1" applyFont="1" applyFill="1" applyBorder="1" applyAlignment="1">
      <alignment horizontal="center"/>
    </xf>
    <xf numFmtId="164" fontId="0" fillId="6" borderId="0" xfId="0" applyNumberFormat="1" applyFont="1" applyFill="1" applyBorder="1" applyAlignment="1">
      <alignment horizontal="center"/>
    </xf>
    <xf numFmtId="164" fontId="21" fillId="6" borderId="0" xfId="0" applyNumberFormat="1" applyFont="1" applyFill="1" applyBorder="1" applyAlignment="1">
      <alignment horizontal="center"/>
    </xf>
    <xf numFmtId="0" fontId="0" fillId="0" borderId="2" xfId="0" applyFont="1" applyFill="1" applyBorder="1"/>
    <xf numFmtId="0" fontId="0" fillId="0" borderId="5" xfId="0" applyFont="1" applyFill="1" applyBorder="1"/>
    <xf numFmtId="0" fontId="17" fillId="0" borderId="6" xfId="0" applyFont="1" applyFill="1" applyBorder="1" applyAlignment="1">
      <alignment horizontal="center"/>
    </xf>
    <xf numFmtId="164" fontId="0" fillId="0" borderId="6" xfId="0" applyNumberFormat="1" applyFont="1" applyFill="1" applyBorder="1" applyAlignment="1">
      <alignment horizontal="center"/>
    </xf>
    <xf numFmtId="0" fontId="0" fillId="0" borderId="7" xfId="0" applyFont="1" applyFill="1" applyBorder="1"/>
    <xf numFmtId="164" fontId="0" fillId="0" borderId="8" xfId="0" applyNumberFormat="1" applyFont="1" applyFill="1" applyBorder="1" applyAlignment="1">
      <alignment horizontal="center"/>
    </xf>
    <xf numFmtId="164" fontId="0" fillId="0" borderId="9" xfId="0" applyNumberFormat="1" applyFont="1" applyFill="1" applyBorder="1" applyAlignment="1">
      <alignment horizontal="center"/>
    </xf>
    <xf numFmtId="0" fontId="7" fillId="0" borderId="2" xfId="0" applyFont="1" applyFill="1" applyBorder="1" applyAlignment="1"/>
    <xf numFmtId="0" fontId="0" fillId="0" borderId="5" xfId="0" applyFont="1" applyFill="1" applyBorder="1" applyAlignment="1">
      <alignment horizontal="center"/>
    </xf>
    <xf numFmtId="164" fontId="0" fillId="0" borderId="5" xfId="0" applyNumberFormat="1" applyFont="1" applyFill="1" applyBorder="1" applyAlignment="1">
      <alignment horizontal="center"/>
    </xf>
    <xf numFmtId="164" fontId="0" fillId="0" borderId="7" xfId="0" applyNumberFormat="1" applyFont="1" applyFill="1" applyBorder="1" applyAlignment="1">
      <alignment horizontal="center"/>
    </xf>
    <xf numFmtId="0" fontId="0" fillId="0" borderId="2" xfId="0" applyFont="1" applyBorder="1"/>
    <xf numFmtId="164" fontId="0" fillId="0" borderId="2" xfId="0" applyNumberFormat="1" applyFont="1" applyFill="1" applyBorder="1"/>
    <xf numFmtId="0" fontId="7" fillId="0" borderId="5" xfId="0" applyFont="1" applyFill="1" applyBorder="1" applyAlignment="1"/>
    <xf numFmtId="164" fontId="21" fillId="0" borderId="8" xfId="0" applyNumberFormat="1" applyFont="1" applyFill="1" applyBorder="1" applyAlignment="1">
      <alignment horizontal="center"/>
    </xf>
    <xf numFmtId="164" fontId="0" fillId="0" borderId="2" xfId="0" applyNumberFormat="1" applyFont="1" applyFill="1" applyBorder="1" applyAlignment="1">
      <alignment horizontal="center"/>
    </xf>
    <xf numFmtId="0" fontId="0" fillId="0" borderId="5" xfId="0" applyFont="1" applyBorder="1"/>
    <xf numFmtId="0" fontId="0" fillId="0" borderId="7" xfId="0" applyFont="1" applyBorder="1"/>
    <xf numFmtId="164" fontId="21" fillId="0" borderId="6" xfId="0" applyNumberFormat="1" applyFont="1" applyFill="1" applyBorder="1" applyAlignment="1">
      <alignment horizontal="center"/>
    </xf>
    <xf numFmtId="0" fontId="0" fillId="0" borderId="3" xfId="0" applyFont="1" applyBorder="1"/>
    <xf numFmtId="0" fontId="10" fillId="0" borderId="0" xfId="0" applyFont="1" applyBorder="1"/>
    <xf numFmtId="0" fontId="0" fillId="0" borderId="0" xfId="0" applyFont="1" applyBorder="1"/>
    <xf numFmtId="0" fontId="0" fillId="0" borderId="8" xfId="0" applyFont="1" applyBorder="1"/>
    <xf numFmtId="0" fontId="23" fillId="4" borderId="0" xfId="0" applyFont="1" applyFill="1" applyAlignment="1">
      <alignment horizontal="center"/>
    </xf>
    <xf numFmtId="49" fontId="24" fillId="5" borderId="0" xfId="0" applyNumberFormat="1" applyFont="1" applyFill="1" applyBorder="1" applyAlignment="1">
      <alignment horizontal="center"/>
    </xf>
    <xf numFmtId="49" fontId="25" fillId="5" borderId="0" xfId="0" applyNumberFormat="1" applyFont="1" applyFill="1" applyAlignment="1">
      <alignment horizontal="center"/>
    </xf>
    <xf numFmtId="49" fontId="16" fillId="0" borderId="0" xfId="0" applyNumberFormat="1" applyFont="1" applyBorder="1"/>
    <xf numFmtId="49" fontId="13" fillId="0" borderId="0" xfId="0" applyNumberFormat="1" applyFont="1" applyBorder="1" applyAlignment="1">
      <alignment horizontal="left"/>
    </xf>
    <xf numFmtId="49" fontId="26" fillId="4" borderId="0" xfId="0" applyNumberFormat="1" applyFont="1" applyFill="1" applyBorder="1" applyAlignment="1">
      <alignment horizontal="left"/>
    </xf>
    <xf numFmtId="49" fontId="27" fillId="5" borderId="0" xfId="0" applyNumberFormat="1" applyFont="1" applyFill="1" applyAlignment="1">
      <alignment horizontal="left"/>
    </xf>
    <xf numFmtId="49" fontId="27" fillId="6" borderId="0" xfId="0" applyNumberFormat="1" applyFont="1" applyFill="1" applyAlignment="1">
      <alignment horizontal="left"/>
    </xf>
    <xf numFmtId="49" fontId="27" fillId="6" borderId="0" xfId="0" applyNumberFormat="1" applyFont="1" applyFill="1" applyBorder="1" applyAlignment="1">
      <alignment horizontal="left"/>
    </xf>
    <xf numFmtId="0" fontId="8" fillId="3" borderId="0" xfId="0" applyFont="1" applyFill="1" applyAlignment="1">
      <alignment vertical="center"/>
    </xf>
    <xf numFmtId="49" fontId="27" fillId="0" borderId="0" xfId="0" applyNumberFormat="1" applyFont="1" applyFill="1" applyAlignment="1">
      <alignment horizontal="left"/>
    </xf>
    <xf numFmtId="0" fontId="0" fillId="0" borderId="0" xfId="0" applyFont="1" applyFill="1"/>
    <xf numFmtId="49" fontId="27" fillId="0" borderId="0" xfId="0" applyNumberFormat="1" applyFont="1" applyFill="1" applyBorder="1" applyAlignment="1">
      <alignment horizontal="left"/>
    </xf>
    <xf numFmtId="49" fontId="26" fillId="0" borderId="0" xfId="0" applyNumberFormat="1" applyFont="1" applyFill="1" applyBorder="1" applyAlignment="1">
      <alignment horizontal="left"/>
    </xf>
    <xf numFmtId="0" fontId="8" fillId="0" borderId="0" xfId="0" applyFont="1" applyFill="1" applyAlignment="1">
      <alignment vertical="center"/>
    </xf>
    <xf numFmtId="0" fontId="22" fillId="0" borderId="5" xfId="0" applyFont="1" applyFill="1" applyBorder="1" applyAlignment="1">
      <alignment horizontal="center"/>
    </xf>
    <xf numFmtId="164" fontId="21" fillId="0" borderId="5" xfId="0" applyNumberFormat="1" applyFont="1" applyFill="1" applyBorder="1" applyAlignment="1">
      <alignment horizontal="center"/>
    </xf>
    <xf numFmtId="164" fontId="21" fillId="0" borderId="7" xfId="0" applyNumberFormat="1" applyFont="1" applyFill="1" applyBorder="1" applyAlignment="1">
      <alignment horizontal="center"/>
    </xf>
    <xf numFmtId="164" fontId="0" fillId="5" borderId="8" xfId="0" applyNumberFormat="1" applyFont="1" applyFill="1" applyBorder="1" applyAlignment="1">
      <alignment horizontal="center"/>
    </xf>
    <xf numFmtId="0" fontId="29" fillId="4" borderId="0" xfId="0" applyFont="1" applyFill="1" applyAlignment="1">
      <alignment horizontal="center"/>
    </xf>
    <xf numFmtId="49" fontId="26" fillId="5" borderId="0" xfId="0" applyNumberFormat="1" applyFont="1" applyFill="1" applyBorder="1" applyAlignment="1">
      <alignment horizontal="center"/>
    </xf>
    <xf numFmtId="49" fontId="30" fillId="5" borderId="0" xfId="0" applyNumberFormat="1" applyFont="1" applyFill="1" applyAlignment="1">
      <alignment horizontal="center"/>
    </xf>
    <xf numFmtId="0" fontId="0" fillId="5" borderId="0" xfId="0" applyFill="1"/>
    <xf numFmtId="0" fontId="0" fillId="4" borderId="0" xfId="0" applyFill="1"/>
    <xf numFmtId="0" fontId="0" fillId="6" borderId="0" xfId="0" applyFill="1"/>
    <xf numFmtId="49" fontId="26" fillId="6" borderId="0" xfId="0" applyNumberFormat="1" applyFont="1" applyFill="1" applyBorder="1" applyAlignment="1">
      <alignment horizontal="center"/>
    </xf>
    <xf numFmtId="164" fontId="0" fillId="0" borderId="0" xfId="0" applyNumberFormat="1" applyFont="1" applyFill="1" applyAlignment="1">
      <alignment horizontal="center"/>
    </xf>
    <xf numFmtId="164" fontId="0" fillId="0" borderId="0" xfId="0" applyNumberFormat="1" applyFont="1" applyFill="1" applyAlignment="1">
      <alignment horizontal="left"/>
    </xf>
    <xf numFmtId="49" fontId="26" fillId="6" borderId="0" xfId="0" applyNumberFormat="1" applyFont="1" applyFill="1" applyAlignment="1">
      <alignment horizontal="left"/>
    </xf>
    <xf numFmtId="49" fontId="26" fillId="0" borderId="0" xfId="0" applyNumberFormat="1" applyFont="1" applyFill="1" applyAlignment="1">
      <alignment horizontal="left"/>
    </xf>
    <xf numFmtId="0" fontId="31" fillId="4" borderId="0" xfId="0" applyFont="1" applyFill="1"/>
    <xf numFmtId="0" fontId="31" fillId="0" borderId="0" xfId="0" applyFont="1"/>
    <xf numFmtId="0" fontId="31" fillId="5" borderId="0" xfId="0" applyFont="1" applyFill="1"/>
    <xf numFmtId="49" fontId="27" fillId="5" borderId="0" xfId="0" applyNumberFormat="1" applyFont="1" applyFill="1" applyBorder="1" applyAlignment="1">
      <alignment horizontal="center"/>
    </xf>
    <xf numFmtId="49" fontId="26" fillId="5" borderId="0" xfId="0" applyNumberFormat="1" applyFont="1" applyFill="1" applyAlignment="1">
      <alignment horizontal="center"/>
    </xf>
    <xf numFmtId="165" fontId="0" fillId="7" borderId="0" xfId="0" applyNumberFormat="1" applyFont="1" applyFill="1" applyAlignment="1">
      <alignment wrapText="1"/>
    </xf>
    <xf numFmtId="0" fontId="0" fillId="7" borderId="0" xfId="0" applyFont="1" applyFill="1"/>
    <xf numFmtId="0" fontId="0" fillId="7" borderId="0" xfId="0" applyFont="1" applyFill="1" applyBorder="1"/>
    <xf numFmtId="164" fontId="0" fillId="7" borderId="0" xfId="0" applyNumberFormat="1" applyFont="1" applyFill="1" applyBorder="1"/>
    <xf numFmtId="0" fontId="8" fillId="7" borderId="0" xfId="0" applyFont="1" applyFill="1" applyBorder="1" applyAlignment="1">
      <alignment horizontal="center" vertical="center"/>
    </xf>
    <xf numFmtId="0" fontId="8" fillId="7" borderId="0" xfId="0" applyNumberFormat="1" applyFont="1" applyFill="1" applyBorder="1" applyAlignment="1">
      <alignment horizontal="center" vertical="center" wrapText="1"/>
    </xf>
    <xf numFmtId="0" fontId="28" fillId="7" borderId="0" xfId="0" applyFont="1" applyFill="1" applyAlignment="1">
      <alignment horizontal="center" vertical="center"/>
    </xf>
    <xf numFmtId="0" fontId="8" fillId="7" borderId="0" xfId="0" applyFont="1" applyFill="1" applyBorder="1" applyAlignment="1">
      <alignment horizontal="right" vertical="center"/>
    </xf>
    <xf numFmtId="0" fontId="8" fillId="7" borderId="0" xfId="0" applyFont="1" applyFill="1" applyBorder="1" applyAlignment="1">
      <alignment horizontal="left" vertical="center"/>
    </xf>
    <xf numFmtId="0" fontId="9" fillId="7" borderId="0" xfId="0" applyNumberFormat="1" applyFont="1" applyFill="1" applyAlignment="1">
      <alignment horizontal="center" vertical="center" wrapText="1"/>
    </xf>
    <xf numFmtId="0" fontId="29" fillId="5" borderId="0" xfId="0" applyFont="1" applyFill="1" applyAlignment="1">
      <alignment horizontal="center"/>
    </xf>
    <xf numFmtId="0" fontId="32" fillId="7" borderId="0" xfId="0" applyFont="1" applyFill="1" applyAlignment="1">
      <alignment horizontal="center"/>
    </xf>
    <xf numFmtId="0" fontId="33" fillId="7" borderId="0" xfId="0" applyFont="1" applyFill="1" applyBorder="1" applyAlignment="1">
      <alignment horizontal="left" vertical="center"/>
    </xf>
    <xf numFmtId="49" fontId="26" fillId="6" borderId="0" xfId="0" applyNumberFormat="1" applyFont="1" applyFill="1" applyAlignment="1">
      <alignment horizontal="center"/>
    </xf>
    <xf numFmtId="164" fontId="0" fillId="8" borderId="0" xfId="0" applyNumberFormat="1" applyFont="1" applyFill="1" applyBorder="1" applyAlignment="1">
      <alignment horizontal="center"/>
    </xf>
    <xf numFmtId="164" fontId="6" fillId="6" borderId="0" xfId="0" applyNumberFormat="1" applyFont="1" applyFill="1" applyBorder="1" applyAlignment="1">
      <alignment horizontal="center"/>
    </xf>
    <xf numFmtId="164" fontId="6" fillId="5" borderId="0" xfId="0" applyNumberFormat="1" applyFont="1" applyFill="1" applyBorder="1" applyAlignment="1">
      <alignment horizontal="center"/>
    </xf>
    <xf numFmtId="164" fontId="6" fillId="9" borderId="0" xfId="0" applyNumberFormat="1" applyFont="1" applyFill="1" applyBorder="1" applyAlignment="1">
      <alignment horizontal="center"/>
    </xf>
    <xf numFmtId="164" fontId="6" fillId="0" borderId="0" xfId="0" applyNumberFormat="1" applyFont="1" applyFill="1" applyBorder="1" applyAlignment="1">
      <alignment horizontal="center"/>
    </xf>
    <xf numFmtId="165" fontId="0" fillId="7" borderId="0" xfId="0" applyNumberFormat="1" applyFill="1" applyAlignment="1">
      <alignment wrapText="1"/>
    </xf>
    <xf numFmtId="0" fontId="0" fillId="7" borderId="0" xfId="0" applyFill="1"/>
    <xf numFmtId="0" fontId="8" fillId="0" borderId="0" xfId="0" applyFont="1" applyAlignment="1">
      <alignment vertical="center"/>
    </xf>
    <xf numFmtId="165" fontId="1" fillId="0" borderId="0" xfId="0" applyNumberFormat="1" applyFont="1" applyAlignment="1">
      <alignment vertical="center"/>
    </xf>
    <xf numFmtId="165" fontId="0" fillId="0" borderId="0" xfId="0" applyNumberFormat="1"/>
    <xf numFmtId="49" fontId="26" fillId="0" borderId="0" xfId="0" applyNumberFormat="1" applyFont="1" applyAlignment="1">
      <alignment horizontal="left"/>
    </xf>
    <xf numFmtId="0" fontId="22" fillId="0" borderId="5" xfId="0" applyFont="1" applyBorder="1" applyAlignment="1">
      <alignment horizontal="center"/>
    </xf>
    <xf numFmtId="0" fontId="17" fillId="0" borderId="0" xfId="0" applyFont="1" applyAlignment="1">
      <alignment horizontal="center"/>
    </xf>
    <xf numFmtId="0" fontId="17" fillId="0" borderId="6" xfId="0" applyFont="1" applyBorder="1" applyAlignment="1">
      <alignment horizontal="center"/>
    </xf>
    <xf numFmtId="0" fontId="22" fillId="0" borderId="0" xfId="0" applyFont="1" applyAlignment="1">
      <alignment horizontal="center"/>
    </xf>
    <xf numFmtId="49" fontId="27" fillId="0" borderId="0" xfId="0" applyNumberFormat="1" applyFont="1" applyAlignment="1">
      <alignment horizontal="left"/>
    </xf>
    <xf numFmtId="164" fontId="0" fillId="0" borderId="5" xfId="0" applyNumberFormat="1" applyBorder="1" applyAlignment="1">
      <alignment horizontal="center"/>
    </xf>
    <xf numFmtId="164" fontId="0" fillId="0" borderId="0" xfId="0" applyNumberFormat="1" applyAlignment="1">
      <alignment horizontal="center"/>
    </xf>
    <xf numFmtId="164" fontId="21" fillId="0" borderId="0" xfId="0" applyNumberFormat="1" applyFont="1" applyAlignment="1">
      <alignment horizontal="center"/>
    </xf>
    <xf numFmtId="164" fontId="0" fillId="0" borderId="6" xfId="0" applyNumberFormat="1" applyBorder="1" applyAlignment="1">
      <alignment horizontal="center"/>
    </xf>
    <xf numFmtId="49" fontId="27" fillId="6" borderId="0" xfId="0" applyNumberFormat="1" applyFont="1" applyFill="1" applyAlignment="1">
      <alignment horizontal="center"/>
    </xf>
    <xf numFmtId="164" fontId="21" fillId="0" borderId="5" xfId="0" applyNumberFormat="1" applyFont="1" applyBorder="1" applyAlignment="1">
      <alignment horizontal="center"/>
    </xf>
    <xf numFmtId="164" fontId="0" fillId="6" borderId="0" xfId="0" applyNumberFormat="1" applyFill="1" applyAlignment="1">
      <alignment horizontal="center"/>
    </xf>
    <xf numFmtId="164" fontId="21" fillId="0" borderId="7" xfId="0" applyNumberFormat="1" applyFont="1" applyBorder="1" applyAlignment="1">
      <alignment horizontal="center"/>
    </xf>
    <xf numFmtId="164" fontId="0" fillId="0" borderId="8" xfId="0" applyNumberFormat="1" applyBorder="1" applyAlignment="1">
      <alignment horizontal="center"/>
    </xf>
    <xf numFmtId="164" fontId="0" fillId="0" borderId="9" xfId="0" applyNumberFormat="1" applyBorder="1" applyAlignment="1">
      <alignment horizontal="center"/>
    </xf>
    <xf numFmtId="164" fontId="21" fillId="0" borderId="8" xfId="0" applyNumberFormat="1" applyFont="1" applyBorder="1" applyAlignment="1">
      <alignment horizontal="center"/>
    </xf>
    <xf numFmtId="164" fontId="0" fillId="7" borderId="0" xfId="0" applyNumberFormat="1" applyFill="1"/>
    <xf numFmtId="164" fontId="0" fillId="0" borderId="0" xfId="0" applyNumberFormat="1"/>
    <xf numFmtId="49" fontId="0" fillId="0" borderId="0" xfId="0" applyNumberFormat="1" applyAlignment="1">
      <alignment horizontal="left"/>
    </xf>
    <xf numFmtId="49" fontId="12" fillId="0" borderId="0" xfId="0" applyNumberFormat="1" applyFont="1" applyAlignment="1">
      <alignment horizontal="left"/>
    </xf>
    <xf numFmtId="164" fontId="0" fillId="0" borderId="7" xfId="0" applyNumberFormat="1" applyBorder="1" applyAlignment="1">
      <alignment horizontal="center"/>
    </xf>
    <xf numFmtId="49" fontId="0" fillId="0" borderId="0" xfId="0" applyNumberFormat="1"/>
    <xf numFmtId="0" fontId="9" fillId="7" borderId="0" xfId="0" applyFont="1" applyFill="1"/>
    <xf numFmtId="0" fontId="8" fillId="7" borderId="0" xfId="0" applyFont="1" applyFill="1" applyAlignment="1">
      <alignment vertical="center"/>
    </xf>
    <xf numFmtId="164" fontId="0" fillId="0" borderId="0" xfId="0" applyNumberFormat="1" applyFill="1" applyAlignment="1">
      <alignment horizontal="center"/>
    </xf>
    <xf numFmtId="164" fontId="0" fillId="0" borderId="8" xfId="0" applyNumberFormat="1" applyFill="1" applyBorder="1" applyAlignment="1">
      <alignment horizontal="center"/>
    </xf>
    <xf numFmtId="164" fontId="21" fillId="0" borderId="0" xfId="0" applyNumberFormat="1" applyFont="1" applyFill="1" applyAlignment="1">
      <alignment horizontal="center"/>
    </xf>
    <xf numFmtId="164" fontId="6" fillId="0" borderId="0" xfId="0" applyNumberFormat="1" applyFont="1" applyAlignment="1">
      <alignment horizontal="center"/>
    </xf>
    <xf numFmtId="164" fontId="6" fillId="6" borderId="0" xfId="0" applyNumberFormat="1" applyFont="1" applyFill="1" applyAlignment="1">
      <alignment horizontal="center"/>
    </xf>
    <xf numFmtId="164" fontId="0" fillId="0" borderId="6" xfId="0" applyNumberFormat="1" applyFill="1" applyBorder="1" applyAlignment="1">
      <alignment horizontal="center"/>
    </xf>
    <xf numFmtId="164" fontId="6" fillId="0" borderId="0" xfId="0" applyNumberFormat="1" applyFont="1" applyFill="1" applyAlignment="1">
      <alignment horizontal="center"/>
    </xf>
    <xf numFmtId="164" fontId="0" fillId="0" borderId="7" xfId="0" applyNumberFormat="1" applyFill="1" applyBorder="1" applyAlignment="1">
      <alignment horizontal="center"/>
    </xf>
    <xf numFmtId="164" fontId="0" fillId="0" borderId="9" xfId="0" applyNumberFormat="1" applyFill="1" applyBorder="1" applyAlignment="1">
      <alignment horizontal="center"/>
    </xf>
    <xf numFmtId="0" fontId="17" fillId="0" borderId="0" xfId="0" applyFont="1" applyFill="1" applyAlignment="1">
      <alignment horizontal="center"/>
    </xf>
    <xf numFmtId="0" fontId="22" fillId="0" borderId="0" xfId="0" applyFont="1" applyFill="1" applyAlignment="1">
      <alignment horizontal="center"/>
    </xf>
    <xf numFmtId="164" fontId="0" fillId="10" borderId="0" xfId="0" applyNumberFormat="1" applyFont="1" applyFill="1" applyBorder="1" applyAlignment="1">
      <alignment horizontal="center"/>
    </xf>
    <xf numFmtId="164" fontId="0" fillId="11" borderId="0" xfId="0" applyNumberFormat="1" applyFont="1" applyFill="1" applyBorder="1" applyAlignment="1">
      <alignment horizontal="center"/>
    </xf>
    <xf numFmtId="0" fontId="8" fillId="7" borderId="0" xfId="0" applyFont="1" applyFill="1" applyBorder="1" applyAlignment="1">
      <alignment horizontal="left" vertical="center"/>
    </xf>
    <xf numFmtId="0" fontId="14" fillId="0" borderId="0" xfId="0" applyFont="1" applyAlignment="1">
      <alignment horizontal="left" vertical="center" indent="2"/>
    </xf>
    <xf numFmtId="0" fontId="15" fillId="0" borderId="3" xfId="0" applyFont="1" applyFill="1" applyBorder="1" applyAlignment="1">
      <alignment horizontal="left"/>
    </xf>
    <xf numFmtId="0" fontId="15" fillId="0" borderId="4" xfId="0" applyFont="1" applyFill="1" applyBorder="1" applyAlignment="1">
      <alignment horizontal="left"/>
    </xf>
    <xf numFmtId="0" fontId="15" fillId="0" borderId="3" xfId="0" applyFont="1" applyFill="1" applyBorder="1" applyAlignment="1"/>
    <xf numFmtId="0" fontId="15" fillId="0" borderId="4" xfId="0" applyFont="1" applyFill="1" applyBorder="1" applyAlignment="1"/>
    <xf numFmtId="165" fontId="0" fillId="0" borderId="0" xfId="0" applyNumberFormat="1" applyFont="1" applyAlignment="1">
      <alignment horizontal="center"/>
    </xf>
    <xf numFmtId="0" fontId="8" fillId="7" borderId="0" xfId="0" applyNumberFormat="1" applyFont="1" applyFill="1" applyBorder="1" applyAlignment="1">
      <alignment horizontal="center" vertical="center" wrapText="1"/>
    </xf>
    <xf numFmtId="0" fontId="0" fillId="7" borderId="0" xfId="0" applyNumberFormat="1" applyFill="1" applyAlignment="1">
      <alignment horizontal="center" vertical="center" wrapText="1"/>
    </xf>
    <xf numFmtId="0" fontId="8" fillId="3" borderId="0" xfId="0" applyFont="1" applyFill="1" applyBorder="1" applyAlignment="1">
      <alignment horizontal="left" vertical="center"/>
    </xf>
    <xf numFmtId="0" fontId="8" fillId="3" borderId="0" xfId="0"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15" fillId="0" borderId="2" xfId="0" applyFont="1" applyFill="1" applyBorder="1" applyAlignment="1">
      <alignment horizontal="left"/>
    </xf>
    <xf numFmtId="165" fontId="0" fillId="0" borderId="0" xfId="0" applyNumberFormat="1" applyAlignment="1">
      <alignment horizont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0" fillId="7" borderId="0" xfId="0" applyFill="1" applyAlignment="1">
      <alignment horizontal="center" vertical="center" wrapText="1"/>
    </xf>
    <xf numFmtId="0" fontId="15" fillId="0" borderId="2" xfId="0" applyFont="1" applyBorder="1" applyAlignment="1">
      <alignment horizontal="left"/>
    </xf>
    <xf numFmtId="0" fontId="15" fillId="0" borderId="3" xfId="0" applyFont="1" applyBorder="1" applyAlignment="1">
      <alignment horizontal="left"/>
    </xf>
    <xf numFmtId="0" fontId="15" fillId="0" borderId="4" xfId="0" applyFont="1" applyBorder="1" applyAlignment="1">
      <alignment horizontal="left"/>
    </xf>
    <xf numFmtId="0" fontId="15" fillId="0" borderId="3" xfId="0" applyFont="1" applyBorder="1"/>
    <xf numFmtId="0" fontId="15" fillId="0" borderId="4" xfId="0" applyFont="1" applyBorder="1"/>
    <xf numFmtId="0" fontId="15" fillId="0" borderId="5" xfId="0" applyFont="1" applyBorder="1" applyAlignment="1">
      <alignment horizontal="left"/>
    </xf>
    <xf numFmtId="0" fontId="15" fillId="0" borderId="0" xfId="0" applyFont="1" applyAlignment="1">
      <alignment horizontal="left"/>
    </xf>
    <xf numFmtId="0" fontId="15" fillId="0" borderId="6" xfId="0" applyFont="1" applyBorder="1" applyAlignment="1">
      <alignment horizontal="left"/>
    </xf>
    <xf numFmtId="0" fontId="8" fillId="7" borderId="0" xfId="0" applyFont="1" applyFill="1" applyBorder="1" applyAlignment="1">
      <alignment horizontal="center" vertical="center"/>
    </xf>
    <xf numFmtId="0" fontId="15" fillId="0" borderId="5" xfId="0" applyFont="1" applyFill="1" applyBorder="1" applyAlignment="1">
      <alignment horizontal="left"/>
    </xf>
    <xf numFmtId="0" fontId="15" fillId="0" borderId="0" xfId="0" applyFont="1" applyFill="1" applyBorder="1" applyAlignment="1">
      <alignment horizontal="left"/>
    </xf>
    <xf numFmtId="0" fontId="15" fillId="0" borderId="6" xfId="0" applyFont="1" applyFill="1" applyBorder="1" applyAlignment="1">
      <alignment horizontal="left"/>
    </xf>
    <xf numFmtId="0" fontId="32" fillId="7" borderId="0" xfId="0" applyNumberFormat="1" applyFont="1" applyFill="1" applyAlignment="1">
      <alignment horizontal="center" vertical="center" wrapText="1"/>
    </xf>
    <xf numFmtId="0" fontId="32" fillId="7" borderId="0" xfId="0" applyFont="1" applyFill="1" applyAlignment="1">
      <alignment horizontal="center" vertical="center"/>
    </xf>
    <xf numFmtId="0" fontId="15" fillId="0" borderId="10" xfId="0" applyFont="1" applyFill="1" applyBorder="1" applyAlignment="1">
      <alignment horizontal="center" vertical="center"/>
    </xf>
    <xf numFmtId="164" fontId="21" fillId="0" borderId="10" xfId="0" applyNumberFormat="1" applyFont="1" applyFill="1" applyBorder="1" applyAlignment="1">
      <alignment horizontal="center"/>
    </xf>
    <xf numFmtId="164" fontId="0" fillId="0" borderId="10" xfId="0" applyNumberFormat="1" applyFont="1" applyFill="1" applyBorder="1" applyAlignment="1">
      <alignment horizontal="center"/>
    </xf>
    <xf numFmtId="164" fontId="0" fillId="6" borderId="10" xfId="0" applyNumberFormat="1" applyFont="1" applyFill="1" applyBorder="1" applyAlignment="1">
      <alignment horizontal="center"/>
    </xf>
    <xf numFmtId="164" fontId="0" fillId="5" borderId="10" xfId="0" applyNumberFormat="1" applyFont="1" applyFill="1" applyBorder="1" applyAlignment="1">
      <alignment horizontal="center"/>
    </xf>
    <xf numFmtId="164" fontId="0" fillId="0" borderId="3" xfId="0" applyNumberFormat="1" applyFont="1" applyFill="1" applyBorder="1" applyAlignment="1">
      <alignment horizontal="center"/>
    </xf>
    <xf numFmtId="0" fontId="7" fillId="0" borderId="0" xfId="0" applyFont="1" applyFill="1" applyBorder="1" applyAlignment="1"/>
    <xf numFmtId="0" fontId="0" fillId="0" borderId="0" xfId="0" applyFont="1" applyFill="1" applyBorder="1" applyAlignment="1">
      <alignment horizontal="center"/>
    </xf>
    <xf numFmtId="164" fontId="0" fillId="0" borderId="3" xfId="0" applyNumberFormat="1" applyFont="1" applyFill="1" applyBorder="1"/>
    <xf numFmtId="0" fontId="7" fillId="0" borderId="3" xfId="0" applyFont="1" applyFill="1" applyBorder="1" applyAlignment="1"/>
    <xf numFmtId="164" fontId="6" fillId="9" borderId="10" xfId="0" applyNumberFormat="1" applyFont="1" applyFill="1" applyBorder="1" applyAlignment="1">
      <alignment horizontal="center"/>
    </xf>
    <xf numFmtId="164" fontId="0" fillId="8" borderId="10" xfId="0" applyNumberFormat="1" applyFont="1" applyFill="1" applyBorder="1" applyAlignment="1">
      <alignment horizontal="center"/>
    </xf>
    <xf numFmtId="164" fontId="6" fillId="5" borderId="10" xfId="0" applyNumberFormat="1" applyFont="1" applyFill="1" applyBorder="1" applyAlignment="1">
      <alignment horizontal="center"/>
    </xf>
    <xf numFmtId="0" fontId="15" fillId="0" borderId="10" xfId="0" applyFont="1" applyFill="1" applyBorder="1" applyAlignment="1">
      <alignment horizontal="center"/>
    </xf>
    <xf numFmtId="164" fontId="21" fillId="6" borderId="10" xfId="0" applyNumberFormat="1" applyFont="1" applyFill="1" applyBorder="1" applyAlignment="1">
      <alignment horizontal="center"/>
    </xf>
    <xf numFmtId="164" fontId="6" fillId="6" borderId="10" xfId="0" applyNumberFormat="1" applyFont="1" applyFill="1" applyBorder="1" applyAlignment="1">
      <alignment horizontal="center"/>
    </xf>
    <xf numFmtId="0" fontId="34" fillId="0" borderId="10" xfId="0" applyFont="1" applyBorder="1" applyAlignment="1">
      <alignment horizontal="center" vertical="center"/>
    </xf>
    <xf numFmtId="0" fontId="35" fillId="0" borderId="10" xfId="0" applyFont="1" applyBorder="1" applyAlignment="1">
      <alignment horizontal="center" vertical="center"/>
    </xf>
  </cellXfs>
  <cellStyles count="2">
    <cellStyle name="Heading 2" xfId="1" builtinId="17"/>
    <cellStyle name="Normal" xfId="0" builtinId="0" customBuiltin="1"/>
  </cellStyles>
  <dxfs count="1092">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i val="0"/>
        <strike val="0"/>
        <condense val="0"/>
        <extend val="0"/>
        <outline val="0"/>
        <shadow val="0"/>
        <u val="none"/>
        <vertAlign val="baseline"/>
        <sz val="7"/>
        <color theme="1" tint="0.34998626667073579"/>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
      <border outline="0">
        <bottom style="thin">
          <color indexed="64"/>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rgb="FFFF0000"/>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colors>
    <mruColors>
      <color rgb="FF007DFF"/>
      <color rgb="FF00BF7F"/>
      <color rgb="FF005C2A"/>
      <color rgb="FF0036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Spin" dx="16" fmlaLink="$C$1" max="2999" min="1900" page="10" val="2021"/>
</file>

<file path=xl/ctrlProps/ctrlProp2.xml><?xml version="1.0" encoding="utf-8"?>
<formControlPr xmlns="http://schemas.microsoft.com/office/spreadsheetml/2009/9/main" objectType="Spin" dx="16" fmlaLink="$B$1" max="2999" min="1900" page="10" val="1900"/>
</file>

<file path=xl/ctrlProps/ctrlProp3.xml><?xml version="1.0" encoding="utf-8"?>
<formControlPr xmlns="http://schemas.microsoft.com/office/spreadsheetml/2009/9/main" objectType="Spin" dx="16" fmlaLink="$C$1" max="2999" min="1900" page="10" val="2021"/>
</file>

<file path=xl/ctrlProps/ctrlProp4.xml><?xml version="1.0" encoding="utf-8"?>
<formControlPr xmlns="http://schemas.microsoft.com/office/spreadsheetml/2009/9/main" objectType="Spin" dx="16" fmlaLink="$B$1" max="2999" min="1900" page="10" val="2021"/>
</file>

<file path=xl/ctrlProps/ctrlProp5.xml><?xml version="1.0" encoding="utf-8"?>
<formControlPr xmlns="http://schemas.microsoft.com/office/spreadsheetml/2009/9/main" objectType="Spin" dx="16" fmlaLink="$B$1" max="2999" min="1900" page="10" val="2021"/>
</file>

<file path=xl/ctrlProps/ctrlProp6.xml><?xml version="1.0" encoding="utf-8"?>
<formControlPr xmlns="http://schemas.microsoft.com/office/spreadsheetml/2009/9/main" objectType="Spin" dx="16" fmlaLink="$B$1" max="2999" min="1900" page="10" val="2021"/>
</file>

<file path=xl/ctrlProps/ctrlProp7.xml><?xml version="1.0" encoding="utf-8"?>
<formControlPr xmlns="http://schemas.microsoft.com/office/spreadsheetml/2009/9/main" objectType="Spin" dx="16" fmlaLink="$B$1" max="2999" min="1900" page="10" val="2020"/>
</file>

<file path=xl/ctrlProps/ctrlProp8.xml><?xml version="1.0" encoding="utf-8"?>
<formControlPr xmlns="http://schemas.microsoft.com/office/spreadsheetml/2009/9/main" objectType="Spin" dx="16" fmlaLink="$B$1" max="2999" min="1900" page="10" val="2020"/>
</file>

<file path=xl/drawings/_rels/drawing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cid:image013974.jpg@F2A2F562.E01E91F0" TargetMode="External"/></Relationships>
</file>

<file path=xl/drawings/_rels/drawing10.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cid:image013974.jpg@F2A2F562.E01E91F0" TargetMode="External"/><Relationship Id="rId1"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6.png"/><Relationship Id="rId4" Type="http://schemas.openxmlformats.org/officeDocument/2006/relationships/image" Target="cid:image013974.jpg@F2A2F562.E01E91F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990600</xdr:colOff>
      <xdr:row>14</xdr:row>
      <xdr:rowOff>152400</xdr:rowOff>
    </xdr:from>
    <xdr:to>
      <xdr:col>20</xdr:col>
      <xdr:colOff>1828626</xdr:colOff>
      <xdr:row>21</xdr:row>
      <xdr:rowOff>44689</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6924675" y="3009900"/>
          <a:ext cx="920576" cy="1292464"/>
        </a:xfrm>
        <a:prstGeom prst="rect">
          <a:avLst/>
        </a:prstGeom>
      </xdr:spPr>
    </xdr:pic>
    <xdr:clientData/>
  </xdr:twoCellAnchor>
  <xdr:twoCellAnchor editAs="oneCell">
    <xdr:from>
      <xdr:col>19</xdr:col>
      <xdr:colOff>209550</xdr:colOff>
      <xdr:row>14</xdr:row>
      <xdr:rowOff>161925</xdr:rowOff>
    </xdr:from>
    <xdr:to>
      <xdr:col>20</xdr:col>
      <xdr:colOff>670246</xdr:colOff>
      <xdr:row>21</xdr:row>
      <xdr:rowOff>5442</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5848350" y="3019425"/>
          <a:ext cx="755970" cy="1243692"/>
        </a:xfrm>
        <a:prstGeom prst="rect">
          <a:avLst/>
        </a:prstGeom>
      </xdr:spPr>
    </xdr:pic>
    <xdr:clientData/>
  </xdr:twoCellAnchor>
  <xdr:twoCellAnchor>
    <xdr:from>
      <xdr:col>20</xdr:col>
      <xdr:colOff>628650</xdr:colOff>
      <xdr:row>37</xdr:row>
      <xdr:rowOff>123825</xdr:rowOff>
    </xdr:from>
    <xdr:to>
      <xdr:col>20</xdr:col>
      <xdr:colOff>1485900</xdr:colOff>
      <xdr:row>42</xdr:row>
      <xdr:rowOff>76200</xdr:rowOff>
    </xdr:to>
    <xdr:pic>
      <xdr:nvPicPr>
        <xdr:cNvPr id="18" name="Picture 17">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1781175</xdr:colOff>
      <xdr:row>32</xdr:row>
      <xdr:rowOff>152401</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5708650" y="4591050"/>
          <a:ext cx="815975" cy="1162051"/>
        </a:xfrm>
        <a:prstGeom prst="rect">
          <a:avLst/>
        </a:prstGeom>
      </xdr:spPr>
    </xdr:pic>
    <xdr:clientData/>
  </xdr:twoCellAnchor>
  <xdr:twoCellAnchor editAs="oneCell">
    <xdr:from>
      <xdr:col>17</xdr:col>
      <xdr:colOff>53975</xdr:colOff>
      <xdr:row>25</xdr:row>
      <xdr:rowOff>28575</xdr:rowOff>
    </xdr:from>
    <xdr:to>
      <xdr:col>17</xdr:col>
      <xdr:colOff>835025</xdr:colOff>
      <xdr:row>32</xdr:row>
      <xdr:rowOff>133350</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stretch>
          <a:fillRect/>
        </a:stretch>
      </xdr:blipFill>
      <xdr:spPr>
        <a:xfrm>
          <a:off x="4806950" y="4591050"/>
          <a:ext cx="771525" cy="1143000"/>
        </a:xfrm>
        <a:prstGeom prst="rect">
          <a:avLst/>
        </a:prstGeom>
      </xdr:spPr>
    </xdr:pic>
    <xdr:clientData/>
  </xdr:twoCellAnchor>
  <xdr:twoCellAnchor>
    <xdr:from>
      <xdr:col>17</xdr:col>
      <xdr:colOff>419100</xdr:colOff>
      <xdr:row>33</xdr:row>
      <xdr:rowOff>28575</xdr:rowOff>
    </xdr:from>
    <xdr:to>
      <xdr:col>17</xdr:col>
      <xdr:colOff>1333500</xdr:colOff>
      <xdr:row>38</xdr:row>
      <xdr:rowOff>123825</xdr:rowOff>
    </xdr:to>
    <xdr:pic>
      <xdr:nvPicPr>
        <xdr:cNvPr id="6" name="Picture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172075" y="6343650"/>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139125</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5"/>
        <a:stretch>
          <a:fillRect/>
        </a:stretch>
      </xdr:blipFill>
      <xdr:spPr>
        <a:xfrm>
          <a:off x="4752975" y="7515225"/>
          <a:ext cx="1814573" cy="104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180975</xdr:colOff>
          <xdr:row>2</xdr:row>
          <xdr:rowOff>38100</xdr:rowOff>
        </xdr:to>
        <xdr:sp macro="" textlink="">
          <xdr:nvSpPr>
            <xdr:cNvPr id="3073" name="Spinner" descr="Use the spinner button to change calendar year or enter year in cell C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18</xdr:col>
      <xdr:colOff>904878</xdr:colOff>
      <xdr:row>30</xdr:row>
      <xdr:rowOff>57149</xdr:rowOff>
    </xdr:from>
    <xdr:to>
      <xdr:col>20</xdr:col>
      <xdr:colOff>371475</xdr:colOff>
      <xdr:row>38</xdr:row>
      <xdr:rowOff>142875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6200778" y="6238874"/>
          <a:ext cx="666747" cy="1257301"/>
        </a:xfrm>
        <a:prstGeom prst="rect">
          <a:avLst/>
        </a:prstGeom>
      </xdr:spPr>
    </xdr:pic>
    <xdr:clientData/>
  </xdr:twoCellAnchor>
  <xdr:twoCellAnchor editAs="oneCell">
    <xdr:from>
      <xdr:col>18</xdr:col>
      <xdr:colOff>19049</xdr:colOff>
      <xdr:row>30</xdr:row>
      <xdr:rowOff>57152</xdr:rowOff>
    </xdr:from>
    <xdr:to>
      <xdr:col>20</xdr:col>
      <xdr:colOff>325274</xdr:colOff>
      <xdr:row>38</xdr:row>
      <xdr:rowOff>133351</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5314949" y="6238877"/>
          <a:ext cx="668175" cy="1247774"/>
        </a:xfrm>
        <a:prstGeom prst="rect">
          <a:avLst/>
        </a:prstGeom>
      </xdr:spPr>
    </xdr:pic>
    <xdr:clientData/>
  </xdr:twoCellAnchor>
  <xdr:twoCellAnchor>
    <xdr:from>
      <xdr:col>18</xdr:col>
      <xdr:colOff>419100</xdr:colOff>
      <xdr:row>38</xdr:row>
      <xdr:rowOff>104775</xdr:rowOff>
    </xdr:from>
    <xdr:to>
      <xdr:col>18</xdr:col>
      <xdr:colOff>1276350</xdr:colOff>
      <xdr:row>43</xdr:row>
      <xdr:rowOff>76200</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657850" y="6867525"/>
          <a:ext cx="8572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38100</xdr:colOff>
      <xdr:row>44</xdr:row>
      <xdr:rowOff>142875</xdr:rowOff>
    </xdr:from>
    <xdr:to>
      <xdr:col>20</xdr:col>
      <xdr:colOff>1228725</xdr:colOff>
      <xdr:row>51</xdr:row>
      <xdr:rowOff>158175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a:stretch>
          <a:fillRect/>
        </a:stretch>
      </xdr:blipFill>
      <xdr:spPr>
        <a:xfrm>
          <a:off x="5334000" y="9124950"/>
          <a:ext cx="1552575" cy="1044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3074" name="Spinner" descr="Use the spinner button to change calendar year or enter year in cell C1"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990600</xdr:colOff>
      <xdr:row>14</xdr:row>
      <xdr:rowOff>152400</xdr:rowOff>
    </xdr:from>
    <xdr:to>
      <xdr:col>20</xdr:col>
      <xdr:colOff>1828626</xdr:colOff>
      <xdr:row>22</xdr:row>
      <xdr:rowOff>73264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stretch>
          <a:fillRect/>
        </a:stretch>
      </xdr:blipFill>
      <xdr:spPr>
        <a:xfrm>
          <a:off x="6924675" y="3133725"/>
          <a:ext cx="838026" cy="1292464"/>
        </a:xfrm>
        <a:prstGeom prst="rect">
          <a:avLst/>
        </a:prstGeom>
      </xdr:spPr>
    </xdr:pic>
    <xdr:clientData/>
  </xdr:twoCellAnchor>
  <xdr:twoCellAnchor editAs="oneCell">
    <xdr:from>
      <xdr:col>19</xdr:col>
      <xdr:colOff>209550</xdr:colOff>
      <xdr:row>14</xdr:row>
      <xdr:rowOff>161925</xdr:rowOff>
    </xdr:from>
    <xdr:to>
      <xdr:col>20</xdr:col>
      <xdr:colOff>670245</xdr:colOff>
      <xdr:row>22</xdr:row>
      <xdr:rowOff>34017</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2"/>
        <a:stretch>
          <a:fillRect/>
        </a:stretch>
      </xdr:blipFill>
      <xdr:spPr>
        <a:xfrm>
          <a:off x="5848350" y="3143250"/>
          <a:ext cx="755970" cy="1243692"/>
        </a:xfrm>
        <a:prstGeom prst="rect">
          <a:avLst/>
        </a:prstGeom>
      </xdr:spPr>
    </xdr:pic>
    <xdr:clientData/>
  </xdr:twoCellAnchor>
  <xdr:twoCellAnchor>
    <xdr:from>
      <xdr:col>20</xdr:col>
      <xdr:colOff>628650</xdr:colOff>
      <xdr:row>37</xdr:row>
      <xdr:rowOff>123825</xdr:rowOff>
    </xdr:from>
    <xdr:to>
      <xdr:col>20</xdr:col>
      <xdr:colOff>1485900</xdr:colOff>
      <xdr:row>42</xdr:row>
      <xdr:rowOff>76200</xdr:rowOff>
    </xdr:to>
    <xdr:pic>
      <xdr:nvPicPr>
        <xdr:cNvPr id="11" name="Picture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466725</xdr:colOff>
      <xdr:row>34</xdr:row>
      <xdr:rowOff>9525</xdr:rowOff>
    </xdr:from>
    <xdr:to>
      <xdr:col>17</xdr:col>
      <xdr:colOff>1381125</xdr:colOff>
      <xdr:row>39</xdr:row>
      <xdr:rowOff>104775</xdr:rowOff>
    </xdr:to>
    <xdr:pic>
      <xdr:nvPicPr>
        <xdr:cNvPr id="13" name="Picture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219700" y="604837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57153</xdr:colOff>
      <xdr:row>40</xdr:row>
      <xdr:rowOff>161925</xdr:rowOff>
    </xdr:from>
    <xdr:to>
      <xdr:col>17</xdr:col>
      <xdr:colOff>1805051</xdr:colOff>
      <xdr:row>46</xdr:row>
      <xdr:rowOff>62925</xdr:rowOff>
    </xdr:to>
    <xdr:pic>
      <xdr:nvPicPr>
        <xdr:cNvPr id="10" name="Picture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3"/>
        <a:stretch>
          <a:fillRect/>
        </a:stretch>
      </xdr:blipFill>
      <xdr:spPr>
        <a:xfrm>
          <a:off x="4743453" y="7229475"/>
          <a:ext cx="1814573" cy="1044000"/>
        </a:xfrm>
        <a:prstGeom prst="rect">
          <a:avLst/>
        </a:prstGeom>
      </xdr:spPr>
    </xdr:pic>
    <xdr:clientData/>
  </xdr:twoCellAnchor>
  <xdr:twoCellAnchor>
    <xdr:from>
      <xdr:col>20</xdr:col>
      <xdr:colOff>628650</xdr:colOff>
      <xdr:row>37</xdr:row>
      <xdr:rowOff>123825</xdr:rowOff>
    </xdr:from>
    <xdr:to>
      <xdr:col>20</xdr:col>
      <xdr:colOff>1485900</xdr:colOff>
      <xdr:row>42</xdr:row>
      <xdr:rowOff>76200</xdr:rowOff>
    </xdr:to>
    <xdr:pic>
      <xdr:nvPicPr>
        <xdr:cNvPr id="14" name="Picture 13">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562725" y="7705725"/>
          <a:ext cx="85725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955675</xdr:colOff>
      <xdr:row>25</xdr:row>
      <xdr:rowOff>28575</xdr:rowOff>
    </xdr:from>
    <xdr:to>
      <xdr:col>17</xdr:col>
      <xdr:colOff>1771650</xdr:colOff>
      <xdr:row>31</xdr:row>
      <xdr:rowOff>1</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4"/>
        <a:stretch>
          <a:fillRect/>
        </a:stretch>
      </xdr:blipFill>
      <xdr:spPr>
        <a:xfrm>
          <a:off x="5680075" y="49815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30</xdr:row>
      <xdr:rowOff>171450</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5"/>
        <a:stretch>
          <a:fillRect/>
        </a:stretch>
      </xdr:blipFill>
      <xdr:spPr>
        <a:xfrm>
          <a:off x="4778375" y="4981575"/>
          <a:ext cx="771525" cy="1143000"/>
        </a:xfrm>
        <a:prstGeom prst="rect">
          <a:avLst/>
        </a:prstGeom>
      </xdr:spPr>
    </xdr:pic>
    <xdr:clientData/>
  </xdr:twoCellAnchor>
  <xdr:twoCellAnchor>
    <xdr:from>
      <xdr:col>17</xdr:col>
      <xdr:colOff>466725</xdr:colOff>
      <xdr:row>34</xdr:row>
      <xdr:rowOff>9525</xdr:rowOff>
    </xdr:from>
    <xdr:to>
      <xdr:col>17</xdr:col>
      <xdr:colOff>1381125</xdr:colOff>
      <xdr:row>39</xdr:row>
      <xdr:rowOff>104775</xdr:rowOff>
    </xdr:to>
    <xdr:pic>
      <xdr:nvPicPr>
        <xdr:cNvPr id="17" name="Picture 16">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191125" y="6677025"/>
          <a:ext cx="914400"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57153</xdr:colOff>
      <xdr:row>40</xdr:row>
      <xdr:rowOff>161925</xdr:rowOff>
    </xdr:from>
    <xdr:to>
      <xdr:col>17</xdr:col>
      <xdr:colOff>1805051</xdr:colOff>
      <xdr:row>46</xdr:row>
      <xdr:rowOff>5775</xdr:rowOff>
    </xdr:to>
    <xdr:pic>
      <xdr:nvPicPr>
        <xdr:cNvPr id="18" name="Picture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3"/>
        <a:stretch>
          <a:fillRect/>
        </a:stretch>
      </xdr:blipFill>
      <xdr:spPr>
        <a:xfrm>
          <a:off x="4714878" y="7972425"/>
          <a:ext cx="1814573" cy="104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1</xdr:row>
          <xdr:rowOff>228600</xdr:rowOff>
        </xdr:to>
        <xdr:sp macro="" textlink="">
          <xdr:nvSpPr>
            <xdr:cNvPr id="10243" name="Spinner" descr="Use the spinner button to change calendar year or enter year in cell C1"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1</xdr:row>
          <xdr:rowOff>228600</xdr:rowOff>
        </xdr:to>
        <xdr:sp macro="" textlink="">
          <xdr:nvSpPr>
            <xdr:cNvPr id="10244" name="Spinner 4" descr="Use the spinner button to change calendar year or enter year in cell C1"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1</xdr:row>
          <xdr:rowOff>228600</xdr:rowOff>
        </xdr:to>
        <xdr:sp macro="" textlink="">
          <xdr:nvSpPr>
            <xdr:cNvPr id="10246" name="Spinner 6" descr="Use the spinner button to change calendar year or enter year in cell C1"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955675</xdr:colOff>
      <xdr:row>25</xdr:row>
      <xdr:rowOff>28575</xdr:rowOff>
    </xdr:from>
    <xdr:to>
      <xdr:col>17</xdr:col>
      <xdr:colOff>1771650</xdr:colOff>
      <xdr:row>31</xdr:row>
      <xdr:rowOff>47626</xdr:rowOff>
    </xdr:to>
    <xdr:pic>
      <xdr:nvPicPr>
        <xdr:cNvPr id="26" name="Picture 25">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7" name="Picture 26">
          <a:extLst>
            <a:ext uri="{FF2B5EF4-FFF2-40B4-BE49-F238E27FC236}">
              <a16:creationId xmlns:a16="http://schemas.microsoft.com/office/drawing/2014/main" id="{00000000-0008-0000-0400-00001B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457200</xdr:colOff>
      <xdr:row>33</xdr:row>
      <xdr:rowOff>9525</xdr:rowOff>
    </xdr:from>
    <xdr:to>
      <xdr:col>17</xdr:col>
      <xdr:colOff>1371600</xdr:colOff>
      <xdr:row>38</xdr:row>
      <xdr:rowOff>104775</xdr:rowOff>
    </xdr:to>
    <xdr:pic>
      <xdr:nvPicPr>
        <xdr:cNvPr id="28" name="Picture 27">
          <a:extLst>
            <a:ext uri="{FF2B5EF4-FFF2-40B4-BE49-F238E27FC236}">
              <a16:creationId xmlns:a16="http://schemas.microsoft.com/office/drawing/2014/main" id="{00000000-0008-0000-0400-00001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210175" y="587692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xdr:colOff>
      <xdr:row>40</xdr:row>
      <xdr:rowOff>0</xdr:rowOff>
    </xdr:from>
    <xdr:to>
      <xdr:col>17</xdr:col>
      <xdr:colOff>1814576</xdr:colOff>
      <xdr:row>45</xdr:row>
      <xdr:rowOff>91500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5"/>
        <a:stretch>
          <a:fillRect/>
        </a:stretch>
      </xdr:blipFill>
      <xdr:spPr>
        <a:xfrm>
          <a:off x="4752978" y="7067550"/>
          <a:ext cx="1814573" cy="104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2</xdr:row>
          <xdr:rowOff>38100</xdr:rowOff>
        </xdr:to>
        <xdr:sp macro="" textlink="">
          <xdr:nvSpPr>
            <xdr:cNvPr id="5122" name="Spinner" descr="Use the spinner button to change calendar year or enter year in cell C1"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38100</xdr:rowOff>
        </xdr:from>
        <xdr:to>
          <xdr:col>1</xdr:col>
          <xdr:colOff>142875</xdr:colOff>
          <xdr:row>2</xdr:row>
          <xdr:rowOff>38100</xdr:rowOff>
        </xdr:to>
        <xdr:sp macro="" textlink="">
          <xdr:nvSpPr>
            <xdr:cNvPr id="5123" name="Spinner 3" descr="Use the spinner button to change calendar year or enter year in cell C1"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17</xdr:col>
      <xdr:colOff>955675</xdr:colOff>
      <xdr:row>25</xdr:row>
      <xdr:rowOff>28575</xdr:rowOff>
    </xdr:from>
    <xdr:to>
      <xdr:col>17</xdr:col>
      <xdr:colOff>1771650</xdr:colOff>
      <xdr:row>31</xdr:row>
      <xdr:rowOff>47626</xdr:rowOff>
    </xdr:to>
    <xdr:pic>
      <xdr:nvPicPr>
        <xdr:cNvPr id="21" name="Picture 20">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2" name="Picture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447675</xdr:colOff>
      <xdr:row>32</xdr:row>
      <xdr:rowOff>152400</xdr:rowOff>
    </xdr:from>
    <xdr:to>
      <xdr:col>17</xdr:col>
      <xdr:colOff>1362075</xdr:colOff>
      <xdr:row>38</xdr:row>
      <xdr:rowOff>76200</xdr:rowOff>
    </xdr:to>
    <xdr:pic>
      <xdr:nvPicPr>
        <xdr:cNvPr id="23" name="Picture 22">
          <a:extLst>
            <a:ext uri="{FF2B5EF4-FFF2-40B4-BE49-F238E27FC236}">
              <a16:creationId xmlns:a16="http://schemas.microsoft.com/office/drawing/2014/main" id="{00000000-0008-0000-0500-000017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200650" y="587692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91500</xdr:rowOff>
    </xdr:to>
    <xdr:pic>
      <xdr:nvPicPr>
        <xdr:cNvPr id="30" name="Picture 29">
          <a:extLst>
            <a:ext uri="{FF2B5EF4-FFF2-40B4-BE49-F238E27FC236}">
              <a16:creationId xmlns:a16="http://schemas.microsoft.com/office/drawing/2014/main" id="{00000000-0008-0000-0500-00001E000000}"/>
            </a:ext>
          </a:extLst>
        </xdr:cNvPr>
        <xdr:cNvPicPr>
          <a:picLocks noChangeAspect="1"/>
        </xdr:cNvPicPr>
      </xdr:nvPicPr>
      <xdr:blipFill>
        <a:blip xmlns:r="http://schemas.openxmlformats.org/officeDocument/2006/relationships" r:embed="rId5"/>
        <a:stretch>
          <a:fillRect/>
        </a:stretch>
      </xdr:blipFill>
      <xdr:spPr>
        <a:xfrm>
          <a:off x="4752975" y="7096125"/>
          <a:ext cx="1814573" cy="104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1771650</xdr:colOff>
      <xdr:row>31</xdr:row>
      <xdr:rowOff>47626</xdr:rowOff>
    </xdr:to>
    <xdr:pic>
      <xdr:nvPicPr>
        <xdr:cNvPr id="16" name="Picture 15">
          <a:extLst>
            <a:ext uri="{FF2B5EF4-FFF2-40B4-BE49-F238E27FC236}">
              <a16:creationId xmlns:a16="http://schemas.microsoft.com/office/drawing/2014/main" id="{00000000-0008-0000-0600-000010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17" name="Picture 16">
          <a:extLst>
            <a:ext uri="{FF2B5EF4-FFF2-40B4-BE49-F238E27FC236}">
              <a16:creationId xmlns:a16="http://schemas.microsoft.com/office/drawing/2014/main" id="{00000000-0008-0000-0600-000011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428625</xdr:colOff>
      <xdr:row>32</xdr:row>
      <xdr:rowOff>152400</xdr:rowOff>
    </xdr:from>
    <xdr:to>
      <xdr:col>17</xdr:col>
      <xdr:colOff>1343025</xdr:colOff>
      <xdr:row>38</xdr:row>
      <xdr:rowOff>76200</xdr:rowOff>
    </xdr:to>
    <xdr:pic>
      <xdr:nvPicPr>
        <xdr:cNvPr id="18" name="Picture 1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181600" y="591502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91500</xdr:rowOff>
    </xdr:to>
    <xdr:pic>
      <xdr:nvPicPr>
        <xdr:cNvPr id="21" name="Picture 20">
          <a:extLst>
            <a:ext uri="{FF2B5EF4-FFF2-40B4-BE49-F238E27FC236}">
              <a16:creationId xmlns:a16="http://schemas.microsoft.com/office/drawing/2014/main" id="{00000000-0008-0000-0600-000015000000}"/>
            </a:ext>
          </a:extLst>
        </xdr:cNvPr>
        <xdr:cNvPicPr>
          <a:picLocks noChangeAspect="1"/>
        </xdr:cNvPicPr>
      </xdr:nvPicPr>
      <xdr:blipFill>
        <a:blip xmlns:r="http://schemas.openxmlformats.org/officeDocument/2006/relationships" r:embed="rId5"/>
        <a:stretch>
          <a:fillRect/>
        </a:stretch>
      </xdr:blipFill>
      <xdr:spPr>
        <a:xfrm>
          <a:off x="4810125" y="7858125"/>
          <a:ext cx="1814573" cy="104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1771650</xdr:colOff>
      <xdr:row>31</xdr:row>
      <xdr:rowOff>47626</xdr:rowOff>
    </xdr:to>
    <xdr:pic>
      <xdr:nvPicPr>
        <xdr:cNvPr id="26" name="Picture 25">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7" name="Picture 26">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457200</xdr:colOff>
      <xdr:row>33</xdr:row>
      <xdr:rowOff>104775</xdr:rowOff>
    </xdr:from>
    <xdr:to>
      <xdr:col>17</xdr:col>
      <xdr:colOff>1371600</xdr:colOff>
      <xdr:row>39</xdr:row>
      <xdr:rowOff>28575</xdr:rowOff>
    </xdr:to>
    <xdr:pic>
      <xdr:nvPicPr>
        <xdr:cNvPr id="28" name="Picture 27">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210175" y="6019800"/>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41</xdr:row>
      <xdr:rowOff>0</xdr:rowOff>
    </xdr:from>
    <xdr:to>
      <xdr:col>17</xdr:col>
      <xdr:colOff>1814573</xdr:colOff>
      <xdr:row>46</xdr:row>
      <xdr:rowOff>91500</xdr:rowOff>
    </xdr:to>
    <xdr:pic>
      <xdr:nvPicPr>
        <xdr:cNvPr id="30" name="Picture 29">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5"/>
        <a:stretch>
          <a:fillRect/>
        </a:stretch>
      </xdr:blipFill>
      <xdr:spPr>
        <a:xfrm>
          <a:off x="4752975" y="7286625"/>
          <a:ext cx="1814573" cy="104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1771650</xdr:colOff>
      <xdr:row>31</xdr:row>
      <xdr:rowOff>47626</xdr:rowOff>
    </xdr:to>
    <xdr:pic>
      <xdr:nvPicPr>
        <xdr:cNvPr id="26" name="Picture 25">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7" name="Picture 26">
          <a:extLst>
            <a:ext uri="{FF2B5EF4-FFF2-40B4-BE49-F238E27FC236}">
              <a16:creationId xmlns:a16="http://schemas.microsoft.com/office/drawing/2014/main" id="{00000000-0008-0000-0800-00001B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438150</xdr:colOff>
      <xdr:row>32</xdr:row>
      <xdr:rowOff>142875</xdr:rowOff>
    </xdr:from>
    <xdr:to>
      <xdr:col>17</xdr:col>
      <xdr:colOff>1352550</xdr:colOff>
      <xdr:row>38</xdr:row>
      <xdr:rowOff>66675</xdr:rowOff>
    </xdr:to>
    <xdr:pic>
      <xdr:nvPicPr>
        <xdr:cNvPr id="28" name="Picture 27">
          <a:extLst>
            <a:ext uri="{FF2B5EF4-FFF2-40B4-BE49-F238E27FC236}">
              <a16:creationId xmlns:a16="http://schemas.microsoft.com/office/drawing/2014/main" id="{00000000-0008-0000-0800-00001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191125" y="5838825"/>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91500</xdr:rowOff>
    </xdr:to>
    <xdr:pic>
      <xdr:nvPicPr>
        <xdr:cNvPr id="31" name="Picture 30">
          <a:extLst>
            <a:ext uri="{FF2B5EF4-FFF2-40B4-BE49-F238E27FC236}">
              <a16:creationId xmlns:a16="http://schemas.microsoft.com/office/drawing/2014/main" id="{00000000-0008-0000-0800-00001F000000}"/>
            </a:ext>
          </a:extLst>
        </xdr:cNvPr>
        <xdr:cNvPicPr>
          <a:picLocks noChangeAspect="1"/>
        </xdr:cNvPicPr>
      </xdr:nvPicPr>
      <xdr:blipFill>
        <a:blip xmlns:r="http://schemas.openxmlformats.org/officeDocument/2006/relationships" r:embed="rId5"/>
        <a:stretch>
          <a:fillRect/>
        </a:stretch>
      </xdr:blipFill>
      <xdr:spPr>
        <a:xfrm>
          <a:off x="4752975" y="7067550"/>
          <a:ext cx="1814573" cy="1044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955675</xdr:colOff>
      <xdr:row>25</xdr:row>
      <xdr:rowOff>28575</xdr:rowOff>
    </xdr:from>
    <xdr:to>
      <xdr:col>17</xdr:col>
      <xdr:colOff>1771650</xdr:colOff>
      <xdr:row>31</xdr:row>
      <xdr:rowOff>47626</xdr:rowOff>
    </xdr:to>
    <xdr:pic>
      <xdr:nvPicPr>
        <xdr:cNvPr id="26" name="Picture 25">
          <a:extLst>
            <a:ext uri="{FF2B5EF4-FFF2-40B4-BE49-F238E27FC236}">
              <a16:creationId xmlns:a16="http://schemas.microsoft.com/office/drawing/2014/main" id="{00000000-0008-0000-0900-00001A000000}"/>
            </a:ext>
          </a:extLst>
        </xdr:cNvPr>
        <xdr:cNvPicPr>
          <a:picLocks noChangeAspect="1"/>
        </xdr:cNvPicPr>
      </xdr:nvPicPr>
      <xdr:blipFill>
        <a:blip xmlns:r="http://schemas.openxmlformats.org/officeDocument/2006/relationships" r:embed="rId1"/>
        <a:stretch>
          <a:fillRect/>
        </a:stretch>
      </xdr:blipFill>
      <xdr:spPr>
        <a:xfrm>
          <a:off x="5708650" y="4524375"/>
          <a:ext cx="815975" cy="1162051"/>
        </a:xfrm>
        <a:prstGeom prst="rect">
          <a:avLst/>
        </a:prstGeom>
      </xdr:spPr>
    </xdr:pic>
    <xdr:clientData/>
  </xdr:twoCellAnchor>
  <xdr:twoCellAnchor editAs="oneCell">
    <xdr:from>
      <xdr:col>17</xdr:col>
      <xdr:colOff>53975</xdr:colOff>
      <xdr:row>25</xdr:row>
      <xdr:rowOff>28575</xdr:rowOff>
    </xdr:from>
    <xdr:to>
      <xdr:col>17</xdr:col>
      <xdr:colOff>825500</xdr:colOff>
      <xdr:row>31</xdr:row>
      <xdr:rowOff>28575</xdr:rowOff>
    </xdr:to>
    <xdr:pic>
      <xdr:nvPicPr>
        <xdr:cNvPr id="27" name="Picture 26">
          <a:extLst>
            <a:ext uri="{FF2B5EF4-FFF2-40B4-BE49-F238E27FC236}">
              <a16:creationId xmlns:a16="http://schemas.microsoft.com/office/drawing/2014/main" id="{00000000-0008-0000-0900-00001B000000}"/>
            </a:ext>
          </a:extLst>
        </xdr:cNvPr>
        <xdr:cNvPicPr>
          <a:picLocks noChangeAspect="1"/>
        </xdr:cNvPicPr>
      </xdr:nvPicPr>
      <xdr:blipFill>
        <a:blip xmlns:r="http://schemas.openxmlformats.org/officeDocument/2006/relationships" r:embed="rId2"/>
        <a:stretch>
          <a:fillRect/>
        </a:stretch>
      </xdr:blipFill>
      <xdr:spPr>
        <a:xfrm>
          <a:off x="4806950" y="4524375"/>
          <a:ext cx="771525" cy="1143000"/>
        </a:xfrm>
        <a:prstGeom prst="rect">
          <a:avLst/>
        </a:prstGeom>
      </xdr:spPr>
    </xdr:pic>
    <xdr:clientData/>
  </xdr:twoCellAnchor>
  <xdr:twoCellAnchor>
    <xdr:from>
      <xdr:col>17</xdr:col>
      <xdr:colOff>381000</xdr:colOff>
      <xdr:row>32</xdr:row>
      <xdr:rowOff>142875</xdr:rowOff>
    </xdr:from>
    <xdr:to>
      <xdr:col>17</xdr:col>
      <xdr:colOff>1295400</xdr:colOff>
      <xdr:row>38</xdr:row>
      <xdr:rowOff>66675</xdr:rowOff>
    </xdr:to>
    <xdr:pic>
      <xdr:nvPicPr>
        <xdr:cNvPr id="28" name="Picture 27">
          <a:extLst>
            <a:ext uri="{FF2B5EF4-FFF2-40B4-BE49-F238E27FC236}">
              <a16:creationId xmlns:a16="http://schemas.microsoft.com/office/drawing/2014/main" id="{00000000-0008-0000-0900-00001C000000}"/>
            </a:ext>
          </a:extLst>
        </xdr:cNvPr>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5133975" y="5905500"/>
          <a:ext cx="9144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40</xdr:row>
      <xdr:rowOff>0</xdr:rowOff>
    </xdr:from>
    <xdr:to>
      <xdr:col>17</xdr:col>
      <xdr:colOff>1814573</xdr:colOff>
      <xdr:row>45</xdr:row>
      <xdr:rowOff>91500</xdr:rowOff>
    </xdr:to>
    <xdr:pic>
      <xdr:nvPicPr>
        <xdr:cNvPr id="30" name="Picture 29">
          <a:extLst>
            <a:ext uri="{FF2B5EF4-FFF2-40B4-BE49-F238E27FC236}">
              <a16:creationId xmlns:a16="http://schemas.microsoft.com/office/drawing/2014/main" id="{00000000-0008-0000-0900-00001E000000}"/>
            </a:ext>
          </a:extLst>
        </xdr:cNvPr>
        <xdr:cNvPicPr>
          <a:picLocks noChangeAspect="1"/>
        </xdr:cNvPicPr>
      </xdr:nvPicPr>
      <xdr:blipFill>
        <a:blip xmlns:r="http://schemas.openxmlformats.org/officeDocument/2006/relationships" r:embed="rId5"/>
        <a:stretch>
          <a:fillRect/>
        </a:stretch>
      </xdr:blipFill>
      <xdr:spPr>
        <a:xfrm>
          <a:off x="4752975" y="7134225"/>
          <a:ext cx="1814573" cy="1044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6" dataDxfId="1091" headerRowBorderDxfId="7">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unnudagur" dataDxfId="1090"/>
    <tableColumn id="2" xr3:uid="{AC077B57-4B5B-44D9-B680-1542FAA47835}" name="Mánudagur" dataDxfId="1089"/>
    <tableColumn id="3" xr3:uid="{26C6390A-ED56-4389-921B-E823E3B142FA}" name="Þriðjudagur" dataDxfId="1088"/>
    <tableColumn id="4" xr3:uid="{6297A621-248D-4715-936B-3C7C8FAC9F73}" name="Miðvikudagur" dataDxfId="1087"/>
    <tableColumn id="5" xr3:uid="{65439D0F-0987-4361-AACE-888F0AD02F41}" name="Fimmtudagur" dataDxfId="1086"/>
    <tableColumn id="6" xr3:uid="{001F5D5B-2CE2-4830-B87A-47310907E17B}" name="Föstudagur" dataDxfId="1085"/>
    <tableColumn id="7" xr3:uid="{92559195-CB73-43D5-AD89-B537C8DAFB16}" name="Laugardagur" dataDxfId="1084"/>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16" dataDxfId="1033" headerRowBorderDxfId="17">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unnudagur" dataDxfId="1032"/>
    <tableColumn id="2" xr3:uid="{0254C3C1-F1BB-40F1-A18F-21E91977EE53}" name="Mánudagur" dataDxfId="1031"/>
    <tableColumn id="3" xr3:uid="{C7755A12-A0CC-4F60-93D4-C919836CA309}" name="Þriðjudagur" dataDxfId="1030"/>
    <tableColumn id="4" xr3:uid="{82522450-2E91-46D3-B3E7-1AAB18C97CE5}" name="Miðvikudagur" dataDxfId="1029"/>
    <tableColumn id="5" xr3:uid="{DFACDB8E-BE59-41D9-9E8B-38AB9BA5A92B}" name="Fimmtudagur" dataDxfId="1028"/>
    <tableColumn id="6" xr3:uid="{64B8503A-65D1-4534-A8A1-DAE95B900A45}" name="Föstudagur" dataDxfId="1027"/>
    <tableColumn id="7" xr3:uid="{65CD88A0-3D5F-46A0-8B33-E2CF40A9104A}" name="Laugardagur" dataDxfId="1026"/>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0" xr:uid="{240FD0EC-D004-458F-9337-FB83108F6825}" name="November511353161" displayName="November511353161" ref="B43:H49" totalsRowShown="0" headerRowDxfId="233" dataDxfId="232">
  <tableColumns count="7">
    <tableColumn id="1" xr3:uid="{ACA365C5-F897-4943-9B21-C926EB6CF593}" name="SUN" dataDxfId="231"/>
    <tableColumn id="2" xr3:uid="{526312F1-8815-4BE5-9C15-9B180B8B0BF9}" name="Mán" dataDxfId="230"/>
    <tableColumn id="3" xr3:uid="{8443C174-D57C-420E-8583-BE32D4108933}" name="Þrið" dataDxfId="229"/>
    <tableColumn id="4" xr3:uid="{8C30076B-914C-48A7-865D-830C1A704F8D}" name="Miðv" dataDxfId="228"/>
    <tableColumn id="5" xr3:uid="{B832DB46-BE55-4B62-9769-9069790036FA}" name="Fimmt" dataDxfId="227"/>
    <tableColumn id="6" xr3:uid="{70FA07B9-1448-4E3A-BAA3-37CBB98070C4}" name="Föst" dataDxfId="226"/>
    <tableColumn id="7" xr3:uid="{DC4BAF6F-6B77-4173-9466-25200A0B5D1B}" name="Laug" dataDxfId="225"/>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1" xr:uid="{52C506C6-B5EF-4623-A6AD-DFBE60AD8985}" name="August611454162" displayName="August611454162" ref="I27:O33" totalsRowShown="0" headerRowDxfId="224" dataDxfId="223">
  <tableColumns count="7">
    <tableColumn id="1" xr3:uid="{ED2F64D2-0D89-4904-99AF-EB33E7020B7E}" name="SUN" dataDxfId="222"/>
    <tableColumn id="2" xr3:uid="{2A4322B1-52BC-4F9B-980D-434569EC82F8}" name="Mán" dataDxfId="221"/>
    <tableColumn id="3" xr3:uid="{1EBA8125-B6A7-42CE-BF89-347D3A499A4B}" name="Þrið" dataDxfId="220"/>
    <tableColumn id="4" xr3:uid="{56EBC318-79F4-4D5D-8DC4-D64C2557C091}" name="Miðv" dataDxfId="219"/>
    <tableColumn id="5" xr3:uid="{35345465-0D3D-48F5-B8FA-2BAF35B7A746}" name="Fimmt" dataDxfId="218"/>
    <tableColumn id="6" xr3:uid="{7615FD60-2BF0-4884-9149-DD287AEA819A}" name="Föst" dataDxfId="217"/>
    <tableColumn id="7" xr3:uid="{C4A7837B-C60A-4E33-9DF8-9E1A7C828E90}" name="Laug" dataDxfId="216"/>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2" xr:uid="{4E93BFBC-9890-43AD-A240-E1980E50AF9C}" name="July711555163" displayName="July711555163" ref="B27:H33" totalsRowShown="0" headerRowDxfId="215" dataDxfId="214">
  <tableColumns count="7">
    <tableColumn id="1" xr3:uid="{297E286E-811A-4E93-B3B1-B538D74CE628}" name="SUN" dataDxfId="213"/>
    <tableColumn id="2" xr3:uid="{67C0E519-BCB9-4482-93EA-4E3D38A2AF0F}" name="Mán" dataDxfId="212"/>
    <tableColumn id="3" xr3:uid="{6D466915-98E6-4FBF-83AA-DD7DC2D5307D}" name="Þrið" dataDxfId="211"/>
    <tableColumn id="4" xr3:uid="{C5CDC648-3727-44FD-83E3-FAAA19488032}" name="Miðv" dataDxfId="210"/>
    <tableColumn id="5" xr3:uid="{F30FE48F-2F73-46ED-8E59-8022EB180955}" name="Fimmt" dataDxfId="209"/>
    <tableColumn id="6" xr3:uid="{650143C0-A2BF-414F-AED8-301C0B19924D}" name="Föst" dataDxfId="208"/>
    <tableColumn id="7" xr3:uid="{8CF3A997-A8C7-4831-9FCA-2434FA3C78F4}" name="Laug" dataDxfId="207"/>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3" xr:uid="{4AB1728A-92CB-413D-9DAC-522E1EBE5B83}" name="June811656164" displayName="June811656164" ref="I19:O25" totalsRowShown="0" headerRowDxfId="206" dataDxfId="205">
  <tableColumns count="7">
    <tableColumn id="1" xr3:uid="{8A3DEC89-61E6-4689-83CB-76FB28C5F57E}" name="SUN" dataDxfId="204"/>
    <tableColumn id="2" xr3:uid="{FFB7A763-CF57-4BB5-A4E3-C87843CF7EDA}" name="Mán" dataDxfId="203"/>
    <tableColumn id="3" xr3:uid="{0F449AD5-9D16-46DF-935D-67802181A6FE}" name="Þrið" dataDxfId="202"/>
    <tableColumn id="4" xr3:uid="{97F15FB0-C59A-48D9-8DF5-E58E9F19CE44}" name="Miðv" dataDxfId="201"/>
    <tableColumn id="5" xr3:uid="{67F7137D-E701-4304-A2CC-F97BD9C05906}" name="Fimmt" dataDxfId="200"/>
    <tableColumn id="6" xr3:uid="{02F71273-22CB-4CDE-BC78-B1454ECFF904}" name="Föst" dataDxfId="199"/>
    <tableColumn id="7" xr3:uid="{C27E5B31-88A5-4AC3-A29A-8A80CB59CC01}" name="Laug" dataDxfId="198"/>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4" xr:uid="{57F10EDF-5181-44CE-B4F3-33E88F974287}" name="May_911757165" displayName="May_911757165" ref="B19:H25" totalsRowShown="0" headerRowDxfId="197" dataDxfId="196">
  <tableColumns count="7">
    <tableColumn id="1" xr3:uid="{3ED73E60-24E5-49A9-BA9B-BB6FAA98F039}" name="SUN" dataDxfId="195"/>
    <tableColumn id="2" xr3:uid="{05FF92BB-7D8A-450A-A776-443CC40F29FE}" name="Mán" dataDxfId="194"/>
    <tableColumn id="3" xr3:uid="{184EE129-74AA-478C-9404-7002FD647356}" name="Þrið" dataDxfId="193"/>
    <tableColumn id="4" xr3:uid="{B7A0AD59-0673-4437-9DE0-A35A68AFA4D6}" name="Miðv" dataDxfId="192"/>
    <tableColumn id="5" xr3:uid="{856955AD-2246-4ABB-B470-4E0AFF1B111C}" name="Fimmt" dataDxfId="191"/>
    <tableColumn id="6" xr3:uid="{25BE31B2-7F4D-40CB-A478-44F917F6CCF6}" name="Föst" dataDxfId="190"/>
    <tableColumn id="7" xr3:uid="{FE5E562F-C689-48B7-84C6-EE5C4A867109}" name="Laug" dataDxfId="189"/>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5" xr:uid="{C357CF01-EC46-4A61-8B46-FA6F228D36EC}" name="March2211858166" displayName="March2211858166" ref="B11:H17" totalsRowShown="0" headerRowDxfId="188" dataDxfId="187">
  <tableColumns count="7">
    <tableColumn id="1" xr3:uid="{8CEA16C1-0592-428D-B7F1-9AFB9182EF4E}" name="SUN" dataDxfId="186"/>
    <tableColumn id="2" xr3:uid="{080F78D1-B1C4-4C93-BBCB-26877C49E7A8}" name="Mán" dataDxfId="185"/>
    <tableColumn id="3" xr3:uid="{54CFE024-D3F1-4F0B-8531-1C09E8BE2F06}" name="Þrið" dataDxfId="184"/>
    <tableColumn id="4" xr3:uid="{AE74E872-2BAB-48C6-8183-FA76D8683B47}" name="Miðv" dataDxfId="183"/>
    <tableColumn id="5" xr3:uid="{C2C02714-22E1-474F-B622-133CB90884AD}" name="Fimmt" dataDxfId="182"/>
    <tableColumn id="6" xr3:uid="{A9A79B61-83B6-4088-98A8-094BF89F4075}" name="Föst" dataDxfId="181"/>
    <tableColumn id="7" xr3:uid="{FDD5A471-38BE-4E5A-A542-D8CE0B2CCF17}" name="Laug" dataDxfId="180"/>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6" xr:uid="{C137AF9D-B421-4F9B-B47A-0AEF90FEE48F}" name="April2311959167" displayName="April2311959167" ref="I11:O17" totalsRowShown="0" headerRowDxfId="179" dataDxfId="178">
  <tableColumns count="7">
    <tableColumn id="1" xr3:uid="{FB396AE6-C91D-4B36-BB30-5774DAE7107D}" name="SUN" dataDxfId="177"/>
    <tableColumn id="2" xr3:uid="{158152F0-6F04-4CE1-BE96-AB136298A188}" name="Mán" dataDxfId="176"/>
    <tableColumn id="3" xr3:uid="{A9E9CA91-6199-4F2A-9CBF-EBB42D1281F3}" name="Þrið" dataDxfId="175"/>
    <tableColumn id="4" xr3:uid="{26E195AB-E46A-4C7F-B04A-7FB9B97E8229}" name="Miðv" dataDxfId="174"/>
    <tableColumn id="5" xr3:uid="{9CD57A86-8B3D-4859-BACC-683C4442CF68}" name="Fimmt" dataDxfId="173"/>
    <tableColumn id="6" xr3:uid="{73DFE766-0494-451E-A290-154C1F4BD02D}" name="Föst" dataDxfId="172"/>
    <tableColumn id="7" xr3:uid="{448B7548-29A9-44B8-B155-279DA4AF92E1}" name="Laug" dataDxfId="171"/>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7" xr:uid="{6434FB1F-7F15-46A8-9451-AF660F75753B}" name="February2412060168" displayName="February2412060168" ref="I4:O9" totalsRowShown="0" headerRowDxfId="170" dataDxfId="169">
  <tableColumns count="7">
    <tableColumn id="1" xr3:uid="{E35962F5-4224-4F49-945A-2099C0C74C6C}" name="SUN" dataDxfId="168"/>
    <tableColumn id="2" xr3:uid="{F3A83A10-7D60-460F-8EB9-D88FD378E704}" name="Mán" dataDxfId="167"/>
    <tableColumn id="3" xr3:uid="{7CA3F479-2925-46AB-A685-EE437E77D3B5}" name="Þrið" dataDxfId="166"/>
    <tableColumn id="4" xr3:uid="{A922464B-57ED-49E2-BA8B-EFBBDFD6D075}" name="Miðv" dataDxfId="165"/>
    <tableColumn id="5" xr3:uid="{70011D02-9EF9-44EE-B895-B921A8D07162}" name="Fimmt" dataDxfId="164"/>
    <tableColumn id="6" xr3:uid="{66D39063-2DF8-45AF-BB6A-8A5FD1CCE9E7}" name="Föst" dataDxfId="163"/>
    <tableColumn id="7" xr3:uid="{C5725A1D-C7C6-4907-996E-6D37058B8CE8}" name="Laug" dataDxfId="162"/>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8" xr:uid="{561BDB5D-46FA-481E-8192-27C9B061F385}" name="January2512161169" displayName="January2512161169" ref="B4:H9" totalsRowShown="0" headerRowDxfId="161" dataDxfId="160">
  <sortState xmlns:xlrd2="http://schemas.microsoft.com/office/spreadsheetml/2017/richdata2" ref="B5:H9">
    <sortCondition descending="1" ref="B4:B9"/>
  </sortState>
  <tableColumns count="7">
    <tableColumn id="1" xr3:uid="{69486196-2A9B-483E-AB7F-577A61B3F53B}" name="SUN" dataDxfId="159"/>
    <tableColumn id="2" xr3:uid="{2201E2EF-D922-4B3B-8FBD-2926959001FF}" name="Mán" dataDxfId="158"/>
    <tableColumn id="3" xr3:uid="{6ECBA196-486B-44A2-BB03-933265276A6D}" name="Þrið" dataDxfId="157"/>
    <tableColumn id="4" xr3:uid="{E496616A-EE6B-4007-9E5F-15937790C6D9}" name="Miðv" dataDxfId="156"/>
    <tableColumn id="5" xr3:uid="{0BDEA604-C15F-45C6-914E-2279618E788A}" name="Fimmt" dataDxfId="155"/>
    <tableColumn id="6" xr3:uid="{27C2F731-F6B0-4102-B97F-A0E460CF46A3}" name="Föst" dataDxfId="154"/>
    <tableColumn id="7" xr3:uid="{1E6F7751-CAC5-4C36-8FC2-9375C3CA8079}" name="Laug" dataDxfId="153"/>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5" xr:uid="{3A98C46A-0F95-4BA8-85CC-6E6B18BDCE5E}" name="September211050158206" displayName="September211050158206" ref="B35:H41" totalsRowShown="0" headerRowDxfId="152" dataDxfId="151">
  <tableColumns count="7">
    <tableColumn id="1" xr3:uid="{E29C4266-787D-4E75-AAC9-287C834B5EEB}" name="SUN" dataDxfId="150"/>
    <tableColumn id="2" xr3:uid="{DF68EBBE-6887-47AC-930D-EAC8E9619736}" name="Mán" dataDxfId="149"/>
    <tableColumn id="3" xr3:uid="{A4E632EF-912B-45EC-9FBA-4969CA98AC36}" name="Þrið" dataDxfId="148"/>
    <tableColumn id="4" xr3:uid="{432CCFFF-A2E4-42FA-9C96-7ADA66AFC6F9}" name="Miðv" dataDxfId="147"/>
    <tableColumn id="5" xr3:uid="{1B6B0A5E-739F-461E-887A-DD3FB8B208FC}" name="Fimmt" dataDxfId="146"/>
    <tableColumn id="6" xr3:uid="{61587373-093E-4C93-B64E-7C0CD77F90EE}" name="Föst" dataDxfId="145"/>
    <tableColumn id="7" xr3:uid="{5774446D-250D-4FAC-91FC-07F49924E8AF}" name="Laug" dataDxfId="144"/>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y" displayName="February" ref="K4:Q10" totalsRowShown="0" headerRowDxfId="18" dataDxfId="1025" headerRowBorderDxfId="19">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unnudagur" dataDxfId="1024"/>
    <tableColumn id="2" xr3:uid="{C6CD5C6F-CF91-4F35-B84B-AD12AA5267FB}" name="Mánudagur" dataDxfId="1023"/>
    <tableColumn id="3" xr3:uid="{9BDA20AF-BB53-48D1-A451-57268ED65452}" name="Þriðjudagur" dataDxfId="1022"/>
    <tableColumn id="4" xr3:uid="{3404FDF8-ACC1-45AC-8414-A54CCAEE5983}" name="Miðvikudagur" dataDxfId="1021"/>
    <tableColumn id="5" xr3:uid="{B0CA7D5E-4DA5-48D4-9D32-CCEBB2B7C1D4}" name="Fimmtudagur" dataDxfId="1020"/>
    <tableColumn id="6" xr3:uid="{0C197BE0-3C8D-4A05-9555-54A2049E1930}" name="Föstudagur" dataDxfId="1019"/>
    <tableColumn id="7" xr3:uid="{9637FE45-D42A-4BDA-BFC9-5691C984419E}" name="Laugardagur" dataDxfId="1018"/>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6" xr:uid="{DA6CD330-6BEA-42D6-9E21-F652BB900B83}" name="October311151159207" displayName="October311151159207" ref="I35:O41" totalsRowShown="0" headerRowDxfId="143" dataDxfId="142">
  <tableColumns count="7">
    <tableColumn id="1" xr3:uid="{B9F4B1C3-05C9-4424-A4E9-F31E23A7A6F6}" name="SUN" dataDxfId="141"/>
    <tableColumn id="2" xr3:uid="{C822D2A2-F34E-41DB-84DF-EEBB40C84532}" name="Mán" dataDxfId="140"/>
    <tableColumn id="3" xr3:uid="{4E283EE8-27F9-46E2-B7C8-306378E2C9B6}" name="Þrið" dataDxfId="139"/>
    <tableColumn id="4" xr3:uid="{1394A358-7905-477A-BD53-70B77937BA83}" name="Miðv" dataDxfId="138"/>
    <tableColumn id="5" xr3:uid="{B9875376-EE74-4BE8-B7C4-0B1DEDA3AE64}" name="Fimmt" dataDxfId="137"/>
    <tableColumn id="6" xr3:uid="{FB9A3A92-B4F8-46E8-A705-8A938AC89C44}" name="Föst" dataDxfId="136"/>
    <tableColumn id="7" xr3:uid="{8253EACF-F112-4D08-ACEF-E5076A6F7A7C}" name="Laug" dataDxfId="135"/>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7" xr:uid="{41B2034C-F155-4479-B97E-955DDBCDC426}" name="December411252160208" displayName="December411252160208" ref="I43:O49" totalsRowShown="0" headerRowDxfId="134" dataDxfId="133">
  <tableColumns count="7">
    <tableColumn id="1" xr3:uid="{361C7AF6-427E-4950-BA40-A0B02A90A292}" name="SUN" dataDxfId="132"/>
    <tableColumn id="2" xr3:uid="{0B897E67-3CB0-402B-9061-F28330624356}" name="Mán" dataDxfId="131"/>
    <tableColumn id="3" xr3:uid="{72D53F11-0EB0-471F-B86E-9D081B0C3974}" name="Þrið" dataDxfId="130"/>
    <tableColumn id="4" xr3:uid="{275ED5A3-3DD7-461F-96E6-B3AB703F8A7F}" name="Miðv" dataDxfId="129"/>
    <tableColumn id="5" xr3:uid="{A725C322-3BD6-4CDC-B4AD-033E4A480055}" name="Fimmt" dataDxfId="128"/>
    <tableColumn id="6" xr3:uid="{4EB349EB-CA44-474B-8B26-A463A03E25EE}" name="Föst" dataDxfId="127"/>
    <tableColumn id="7" xr3:uid="{ED384CDC-9590-47E3-A526-9F25E652D10F}" name="Laug" dataDxfId="126"/>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8" xr:uid="{3EA5C105-C088-421D-8003-024EBD980FBC}" name="November511353161209" displayName="November511353161209" ref="B43:H49" totalsRowShown="0" headerRowDxfId="125" dataDxfId="124">
  <tableColumns count="7">
    <tableColumn id="1" xr3:uid="{A985B048-AD65-4E3C-9678-A8EF22C0E62D}" name="SUN" dataDxfId="123"/>
    <tableColumn id="2" xr3:uid="{FA80FE12-B727-4C94-9E41-8089025EF1DB}" name="Mán" dataDxfId="122"/>
    <tableColumn id="3" xr3:uid="{048C5555-EAFC-4594-85E4-B8628B5EFD25}" name="Þrið" dataDxfId="121"/>
    <tableColumn id="4" xr3:uid="{05C367E0-1746-45FD-8872-DCBB783B3C04}" name="Miðv" dataDxfId="120"/>
    <tableColumn id="5" xr3:uid="{8048DEF2-5EA5-4F36-891E-169D51DC3170}" name="Fimmt" dataDxfId="119"/>
    <tableColumn id="6" xr3:uid="{C1FE3C6D-BF11-4069-BC9B-011F0F81B9D0}" name="Föst" dataDxfId="118"/>
    <tableColumn id="7" xr3:uid="{7160E38B-CDA7-4D4D-A55A-B6325AA14801}" name="Laug" dataDxfId="117"/>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9" xr:uid="{C4F91110-4D2B-4A9F-AC1D-E6D93120AF58}" name="August611454162210" displayName="August611454162210" ref="I27:O33" totalsRowShown="0" headerRowDxfId="116" dataDxfId="115">
  <tableColumns count="7">
    <tableColumn id="1" xr3:uid="{23D1A420-F601-4D89-ACE5-8B3FFCA7F1E1}" name="SUN" dataDxfId="114"/>
    <tableColumn id="2" xr3:uid="{EAFCE02B-02E2-4F1A-8744-CDBBA894AF52}" name="Mán" dataDxfId="113"/>
    <tableColumn id="3" xr3:uid="{A64963AD-6796-43A9-B1DF-7A650FFDEB38}" name="Þrið" dataDxfId="112"/>
    <tableColumn id="4" xr3:uid="{038E80B2-03B9-49A0-9766-AA146B982C5D}" name="Miðv" dataDxfId="111"/>
    <tableColumn id="5" xr3:uid="{9301D25A-5822-4A07-98D1-3D25D39AFED4}" name="Fimmt" dataDxfId="110"/>
    <tableColumn id="6" xr3:uid="{A168FCE0-53CF-4D81-9C4C-DA355D363B89}" name="Föst" dataDxfId="109"/>
    <tableColumn id="7" xr3:uid="{1AD4CD5B-6C3C-4898-83FF-272F26851FCC}" name="Laug" dataDxfId="108"/>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0" xr:uid="{6F6C48AB-AA50-4675-A1E6-B253F8CD670C}" name="July711555163211" displayName="July711555163211" ref="B27:H33" totalsRowShown="0" headerRowDxfId="107" dataDxfId="106">
  <tableColumns count="7">
    <tableColumn id="1" xr3:uid="{61A79F6A-77BE-4C10-97DD-9D287F47B7BE}" name="SUN" dataDxfId="105"/>
    <tableColumn id="2" xr3:uid="{4F1DEB24-D61F-41BA-9E61-4C092F57C79E}" name="Mán" dataDxfId="104"/>
    <tableColumn id="3" xr3:uid="{91100BB7-872E-4932-9154-CEC89F3F0CDA}" name="Þrið" dataDxfId="103"/>
    <tableColumn id="4" xr3:uid="{EE5211E3-3611-4014-B13E-BB84F9E7CCFE}" name="Miðv" dataDxfId="102"/>
    <tableColumn id="5" xr3:uid="{004D2A57-ECB9-42EA-B239-49A1AC796C58}" name="Fimmt" dataDxfId="101"/>
    <tableColumn id="6" xr3:uid="{81C154A0-BBAC-4939-898C-D458F080B027}" name="Föst" dataDxfId="100"/>
    <tableColumn id="7" xr3:uid="{DFD9A5DE-A3BB-4580-96EE-627924D14F97}" name="Laug" dataDxfId="99"/>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1" xr:uid="{5EC55555-8F9A-4346-9C54-06FF97046503}" name="June811656164212" displayName="June811656164212" ref="I19:O25" totalsRowShown="0" headerRowDxfId="98" dataDxfId="97">
  <tableColumns count="7">
    <tableColumn id="1" xr3:uid="{0F764492-A827-46F8-AC98-06D8E238F3D0}" name="SUN" dataDxfId="96"/>
    <tableColumn id="2" xr3:uid="{1A1404BB-79B6-441A-97C2-35E3786FCA6D}" name="Mán" dataDxfId="95"/>
    <tableColumn id="3" xr3:uid="{FC4A2287-0BB1-4D77-8810-5F4E4EFD6EBB}" name="Þrið" dataDxfId="94"/>
    <tableColumn id="4" xr3:uid="{48F989BB-102C-4C36-B5FC-22EDDA3A6143}" name="Miðv" dataDxfId="93"/>
    <tableColumn id="5" xr3:uid="{07351A3E-9E08-4B8C-AB06-58EEF24899A5}" name="Fimmt" dataDxfId="92"/>
    <tableColumn id="6" xr3:uid="{57FA3788-7A78-4C5D-827D-4CCFAF82B0FD}" name="Föst" dataDxfId="91"/>
    <tableColumn id="7" xr3:uid="{8B5415C1-A883-4A3D-9BB2-96975E6A91A8}" name="Laug" dataDxfId="90"/>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2" xr:uid="{02CFC77C-14B2-419D-A1D3-4E8DA83AE2FC}" name="May_911757165213" displayName="May_911757165213" ref="B19:H25" totalsRowShown="0" headerRowDxfId="89" dataDxfId="88">
  <tableColumns count="7">
    <tableColumn id="1" xr3:uid="{A1431EB0-AF67-425F-86A9-BE05BDB9316C}" name="SUN" dataDxfId="87"/>
    <tableColumn id="2" xr3:uid="{6E8E5D87-2BE3-4F21-B074-5E5B1E929089}" name="Mán" dataDxfId="86"/>
    <tableColumn id="3" xr3:uid="{01394525-1E67-43C6-86A6-15310B115A34}" name="Þrið" dataDxfId="85"/>
    <tableColumn id="4" xr3:uid="{40D4BE3B-CFD7-437E-8A59-3478222B3CEB}" name="Miðv" dataDxfId="84"/>
    <tableColumn id="5" xr3:uid="{14EC4287-94EE-4823-BD4A-64E108B954D3}" name="Fimmt" dataDxfId="83"/>
    <tableColumn id="6" xr3:uid="{D9F9DE4E-DE02-4413-88FE-0086928281FC}" name="Föst" dataDxfId="82"/>
    <tableColumn id="7" xr3:uid="{9C068182-D40A-4CDB-B068-7A083C3F9D61}" name="Laug" dataDxfId="81"/>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3" xr:uid="{F5B45D0B-FC2F-410C-84D0-1919881F016B}" name="March2211858166214" displayName="March2211858166214" ref="B11:H17" totalsRowShown="0" headerRowDxfId="80" dataDxfId="79">
  <tableColumns count="7">
    <tableColumn id="1" xr3:uid="{8DB26407-3551-4BE9-B9FF-8F9822367925}" name="SUN" dataDxfId="78"/>
    <tableColumn id="2" xr3:uid="{B1BCABF7-340F-4702-BBA8-7E2E27655E87}" name="Mán" dataDxfId="77"/>
    <tableColumn id="3" xr3:uid="{3AB4988F-3582-4C01-9888-512421D8181D}" name="Þrið" dataDxfId="76"/>
    <tableColumn id="4" xr3:uid="{EC041515-794F-401A-8817-19F37454319F}" name="Miðv" dataDxfId="75"/>
    <tableColumn id="5" xr3:uid="{42D16C43-4152-404B-B205-E839088E98BF}" name="Fimmt" dataDxfId="74"/>
    <tableColumn id="6" xr3:uid="{8B4159DC-26CC-4DC1-B5BA-63D4A7FD2A40}" name="Föst" dataDxfId="73"/>
    <tableColumn id="7" xr3:uid="{22D99827-2349-40BA-A242-D8B6A37B1FAE}" name="Laug" dataDxfId="72"/>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4" xr:uid="{336D1D88-B096-4804-9E49-3EC8968DA63A}" name="April2311959167215" displayName="April2311959167215" ref="I11:O17" totalsRowShown="0" headerRowDxfId="71" dataDxfId="70">
  <tableColumns count="7">
    <tableColumn id="1" xr3:uid="{41EF7548-BD69-4D4F-88E2-C12E06321ED9}" name="SUN" dataDxfId="69"/>
    <tableColumn id="2" xr3:uid="{5AD1FADC-09DF-4175-8D9E-7AC01E644730}" name="Mán" dataDxfId="68"/>
    <tableColumn id="3" xr3:uid="{DB4E62D4-882B-4D09-97D0-17F3AFC98C72}" name="Þrið" dataDxfId="67"/>
    <tableColumn id="4" xr3:uid="{6AE74EB1-BD7A-4731-B034-2D900EB96B40}" name="Miðv" dataDxfId="66"/>
    <tableColumn id="5" xr3:uid="{0F9F5DA6-933D-4C77-84F2-EBB18AB70A40}" name="Fimmt" dataDxfId="65"/>
    <tableColumn id="6" xr3:uid="{5A681DD4-A117-41D7-B8F4-2F4B275C6FB9}" name="Föst" dataDxfId="64"/>
    <tableColumn id="7" xr3:uid="{40DE91A8-635F-468F-A861-9A17E570531E}" name="Laug" dataDxfId="63"/>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5" xr:uid="{0EC2DDDC-B207-4FD6-AEFE-708B1C2629EF}" name="February2412060168216" displayName="February2412060168216" ref="I4:O9" totalsRowShown="0" headerRowDxfId="62" dataDxfId="61">
  <tableColumns count="7">
    <tableColumn id="1" xr3:uid="{87054007-B1AD-4B8A-BD27-7416E5215D05}" name="SUN" dataDxfId="60"/>
    <tableColumn id="2" xr3:uid="{C760648E-AC17-4965-8D8D-7652A609F14B}" name="Mán" dataDxfId="59"/>
    <tableColumn id="3" xr3:uid="{89005D51-DE14-4142-ABDC-A6D2EB22C5D8}" name="Þrið" dataDxfId="58"/>
    <tableColumn id="4" xr3:uid="{1A830A13-9BC7-407D-B73E-C34493C5A0CD}" name="Miðv" dataDxfId="57"/>
    <tableColumn id="5" xr3:uid="{50770B27-23D7-4DE6-A947-E476957DE442}" name="Fimmt" dataDxfId="56"/>
    <tableColumn id="6" xr3:uid="{71CA4723-3A34-4EF3-A59D-07561D93EA24}" name="Föst" dataDxfId="55"/>
    <tableColumn id="7" xr3:uid="{1F41EBC5-75F7-464D-AF23-DAE43C5F0728}" name="Laug" dataDxfId="54"/>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y" displayName="January" ref="C4:I10" totalsRowShown="0" headerRowDxfId="22" dataDxfId="1017" headerRowBorderDxfId="23">
  <tableColumns count="7">
    <tableColumn id="1" xr3:uid="{7D08E625-E389-49CD-A4F1-235667DDA1FB}" name="Sunnudagur" dataDxfId="30"/>
    <tableColumn id="2" xr3:uid="{75530CFD-B4AD-4D7F-B600-AAB405F13F73}" name="Mánudagur" dataDxfId="29"/>
    <tableColumn id="3" xr3:uid="{FBE5DEA2-935E-4CDB-8F4B-6DA495232F54}" name="Þriðjudagur" dataDxfId="28"/>
    <tableColumn id="4" xr3:uid="{C3545009-9649-4B2D-9DF4-38AA968488C7}" name="Miðvikudagur" dataDxfId="27"/>
    <tableColumn id="5" xr3:uid="{66242A36-16C2-4785-B8BE-E7522FB57E7F}" name="Fimmtudagur" dataDxfId="26"/>
    <tableColumn id="6" xr3:uid="{0C7FC9B3-E733-414B-918A-07CAC4D1424B}" name="Föstudagur" dataDxfId="25"/>
    <tableColumn id="7" xr3:uid="{A966067F-058A-45AC-B3F6-BDEA651BC587}" name="Laugardagur" dataDxfId="24"/>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6" xr:uid="{6FD63874-6CAB-44BF-BE6D-4B1A3206E946}" name="January2512161169217" displayName="January2512161169217" ref="B4:H9" totalsRowShown="0" headerRowDxfId="53" dataDxfId="52">
  <sortState xmlns:xlrd2="http://schemas.microsoft.com/office/spreadsheetml/2017/richdata2" ref="B5:H9">
    <sortCondition descending="1" ref="B4:B9"/>
  </sortState>
  <tableColumns count="7">
    <tableColumn id="1" xr3:uid="{F817B1DA-9466-4880-AC3E-9F77EC597CBC}" name="SUN" dataDxfId="51"/>
    <tableColumn id="2" xr3:uid="{90909D78-39E7-41E7-8CCA-5AD58B5598B6}" name="Mán" dataDxfId="50"/>
    <tableColumn id="3" xr3:uid="{7F3468AF-1A9D-4FCF-A42F-D155F4AD4C9A}" name="Þrið" dataDxfId="49"/>
    <tableColumn id="4" xr3:uid="{64C7BBC3-8F9B-43A8-84E0-3BAF246FA37C}" name="Miðv" dataDxfId="48"/>
    <tableColumn id="5" xr3:uid="{BC9D0189-67B5-4AA9-86C6-08993FAF0A8B}" name="Fimmt" dataDxfId="47"/>
    <tableColumn id="6" xr3:uid="{148F5569-2372-4ECE-8064-B26539F6C1E1}" name="Föst" dataDxfId="46"/>
    <tableColumn id="7" xr3:uid="{C99100AA-175D-4069-A7F9-1B9795E366A4}" name="Laug" dataDxfId="45"/>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9EA4B24C-54B7-4906-9E1C-4D8C3FCB1A5A}" name="September26" displayName="September26" ref="C40:I46" totalsRowShown="0" headerRowDxfId="1016" dataDxfId="1015">
  <autoFilter ref="C40:I46" xr:uid="{D618BC25-77B0-452E-B42E-C6B8D7CC0E70}"/>
  <tableColumns count="7">
    <tableColumn id="1" xr3:uid="{A165215A-8FA3-4B9C-9476-A56AA904E420}" name="SUN" dataDxfId="1014"/>
    <tableColumn id="2" xr3:uid="{D3B1E2AD-F8B2-4CBA-BB88-BA420E8458B2}" name="Mán" dataDxfId="1013"/>
    <tableColumn id="3" xr3:uid="{A9CAA79B-F84B-4313-B2C4-F4E5803FE471}" name="Þrið" dataDxfId="1012"/>
    <tableColumn id="4" xr3:uid="{415511EB-C200-4316-9780-7188AA5CCB77}" name="Miðv" dataDxfId="1011"/>
    <tableColumn id="5" xr3:uid="{12A1662F-09CB-4AEA-9417-78C4071270D3}" name="Fimmt" dataDxfId="1010"/>
    <tableColumn id="6" xr3:uid="{76E528F2-1E1C-4FEE-A44B-1A1C457A1405}" name="Föst" dataDxfId="1009"/>
    <tableColumn id="7" xr3:uid="{B0F95005-7161-4B3B-97AA-FED9172539CC}" name="Laug" dataDxfId="1008"/>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AF25233D-429F-40BF-8163-55C265915A5E}" name="October27" displayName="October27" ref="K40:Q46" totalsRowShown="0" headerRowDxfId="1007" dataDxfId="1006">
  <autoFilter ref="K40:Q46" xr:uid="{38E73CF9-A6EC-4867-9AC7-057103C9249E}"/>
  <tableColumns count="7">
    <tableColumn id="1" xr3:uid="{4578CAA0-DA71-4F63-AE2F-96EE339C9F31}" name="SUN" dataDxfId="1005"/>
    <tableColumn id="2" xr3:uid="{3249AF7E-1E1B-4EA1-857B-FF2652BB03F6}" name="Mán" dataDxfId="1004"/>
    <tableColumn id="3" xr3:uid="{27682F59-EC86-46F9-A856-A8C83F8A5E51}" name="Þrið" dataDxfId="1003"/>
    <tableColumn id="4" xr3:uid="{846AEAAF-AE4D-4671-9C23-9CC79A14E9B7}" name="Miðv" dataDxfId="1002"/>
    <tableColumn id="5" xr3:uid="{28B623EA-E4F6-4226-9A71-B3178275247B}" name="Fimmt" dataDxfId="1001"/>
    <tableColumn id="6" xr3:uid="{137737B9-304B-4006-92BA-F42E84FDF9A2}" name="Föst" dataDxfId="1000"/>
    <tableColumn id="7" xr3:uid="{22239681-E496-41E7-B3DB-FC4FB40E8F03}" name="Laug" dataDxfId="999"/>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A34FA1BE-A21C-48B6-892C-EB0FC21B9AEC}" name="December28" displayName="December28" ref="K49:Q55" totalsRowShown="0" headerRowDxfId="998" dataDxfId="997">
  <autoFilter ref="K49:Q55" xr:uid="{4691226B-1630-42B7-94B3-60EBB4D870A4}"/>
  <tableColumns count="7">
    <tableColumn id="1" xr3:uid="{960D5393-8587-4E86-85AA-19AB959AC3BD}" name="SUN" dataDxfId="996"/>
    <tableColumn id="2" xr3:uid="{99B1CDA1-5C4F-460A-99C6-D58B4A837BFE}" name="Mán" dataDxfId="995"/>
    <tableColumn id="3" xr3:uid="{0461CB1F-A3D6-42C3-8E5C-6D72A8911633}" name="Þrið" dataDxfId="994"/>
    <tableColumn id="4" xr3:uid="{ABC51C54-6BEB-4B3D-A09E-D903C69ECFA7}" name="Miðv" dataDxfId="993"/>
    <tableColumn id="5" xr3:uid="{8D2E1D60-5094-4671-A17B-AC392AE23909}" name="Fimmt" dataDxfId="992"/>
    <tableColumn id="6" xr3:uid="{BB55BDB5-3AD0-45ED-8BFA-EC633568CEE2}" name="Föst" dataDxfId="991"/>
    <tableColumn id="7" xr3:uid="{AFB1D96D-ADBE-4547-B6CA-B97C3E5AE071}" name="Laug" dataDxfId="99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90373B8-E25C-4870-959D-9235DAA4B7F6}" name="November29" displayName="November29" ref="C49:I55" totalsRowShown="0" headerRowDxfId="989" dataDxfId="988">
  <autoFilter ref="C49:I55" xr:uid="{01502FB3-90F4-4684-A7C0-54EBAC2D5998}"/>
  <tableColumns count="7">
    <tableColumn id="1" xr3:uid="{3D0B9906-501B-47CE-B2DF-B57BAC254C6D}" name="SUN" dataDxfId="987"/>
    <tableColumn id="2" xr3:uid="{D0A1F4BC-02FF-4475-A826-8E8AAF43DE58}" name="Mán" dataDxfId="986"/>
    <tableColumn id="3" xr3:uid="{3E3B9292-978E-48B2-8DFE-67EE4E09E8FC}" name="Þrið" dataDxfId="985"/>
    <tableColumn id="4" xr3:uid="{24B8B911-9AC4-4D3B-AE0E-E26FEAC47A4D}" name="Miðv" dataDxfId="984"/>
    <tableColumn id="5" xr3:uid="{7AAF112C-E295-4DE5-AE9A-00117695D4F1}" name="Fimmt" dataDxfId="983"/>
    <tableColumn id="6" xr3:uid="{AE17EC0C-C4D2-4F17-B11F-27A805A78212}" name="Föst" dataDxfId="982"/>
    <tableColumn id="7" xr3:uid="{CE677E73-FB8B-4448-B92C-11753021422A}" name="Laug" dataDxfId="981"/>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15CFB3E-2243-4BE2-955D-F783753F69D0}" name="August30" displayName="August30" ref="K31:Q37" totalsRowShown="0" headerRowDxfId="980" dataDxfId="979">
  <autoFilter ref="K31:Q37" xr:uid="{4B22544A-E763-4935-8B1B-0B509ED53740}"/>
  <tableColumns count="7">
    <tableColumn id="1" xr3:uid="{C90D6FBF-44DE-4CEB-A167-CD774A43267F}" name="SUN" dataDxfId="978"/>
    <tableColumn id="2" xr3:uid="{BDC3E5EC-DBB9-4F7B-9983-49C9D09E51DC}" name="Mán" dataDxfId="977"/>
    <tableColumn id="3" xr3:uid="{88126D15-CACB-4D95-930D-C881C2E962A9}" name="Þrið" dataDxfId="976"/>
    <tableColumn id="4" xr3:uid="{E4C72A91-6CC3-4E30-B39B-25DB686037A4}" name="Miðv" dataDxfId="975"/>
    <tableColumn id="5" xr3:uid="{4E14500F-EBAA-404A-ADFA-E908586C50A5}" name="Fimmt" dataDxfId="974"/>
    <tableColumn id="6" xr3:uid="{76B45BCE-35B0-44D2-810C-FC9B65C46474}" name="Föst" dataDxfId="973"/>
    <tableColumn id="7" xr3:uid="{0B91000A-D1F2-445A-957C-BDB47D23EB0F}" name="Laug" dataDxfId="972"/>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D7F07D3-4451-4E5E-BEFA-495CE7CCF1FA}" name="July31" displayName="July31" ref="C31:I37" totalsRowShown="0" headerRowDxfId="971" dataDxfId="970">
  <autoFilter ref="C31:I37" xr:uid="{9C042297-69FE-4192-9BC6-79F87D266E02}"/>
  <tableColumns count="7">
    <tableColumn id="1" xr3:uid="{992B37FD-63BD-489E-B88D-EE1E4758B8D2}" name="SUN" dataDxfId="969"/>
    <tableColumn id="2" xr3:uid="{8C11EFFF-6749-42C0-AE7B-973253E4C73B}" name="Mán" dataDxfId="968"/>
    <tableColumn id="3" xr3:uid="{43BF5364-0FB7-4249-A02E-ADA71A953F84}" name="Þrið" dataDxfId="967"/>
    <tableColumn id="4" xr3:uid="{D7FFC087-879B-4652-B5F7-A940E28893F7}" name="Miðv" dataDxfId="966"/>
    <tableColumn id="5" xr3:uid="{4C7932AE-BB06-4E56-88CA-3D769773DD96}" name="Fimmt" dataDxfId="965"/>
    <tableColumn id="6" xr3:uid="{7B3C6B3A-BBB0-4560-8F96-97827F22D7C0}" name="Föst" dataDxfId="964"/>
    <tableColumn id="7" xr3:uid="{10DE1CFC-67AF-4DF9-873D-CF99E22270EB}" name="Laug" dataDxfId="963"/>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542E96B3-46B0-4E31-8844-8791B95822D1}" name="June32" displayName="June32" ref="K22:Q28" totalsRowShown="0" headerRowDxfId="962" dataDxfId="961">
  <autoFilter ref="K22:Q28" xr:uid="{C2FFD969-25CD-4E6E-96BA-4E2C7EAE056B}"/>
  <tableColumns count="7">
    <tableColumn id="1" xr3:uid="{CDB55257-58CA-4D31-B653-47A3F49743CD}" name="SUN" dataDxfId="960"/>
    <tableColumn id="2" xr3:uid="{85AF5741-7D05-45D1-8E4A-06AD77D04587}" name="Mán" dataDxfId="959"/>
    <tableColumn id="3" xr3:uid="{510C1E74-F6E0-4345-BD4D-B7B9222D25EE}" name="Þrið" dataDxfId="958"/>
    <tableColumn id="4" xr3:uid="{D4E7A895-9F49-43CD-8AF9-991D35D1E798}" name="Miðv" dataDxfId="957"/>
    <tableColumn id="5" xr3:uid="{9AE4BC0F-07CA-481B-8516-BD7B7648457A}" name="Fimmt" dataDxfId="956"/>
    <tableColumn id="6" xr3:uid="{ED6FB577-6EF2-47E1-A69F-BE8D9391779B}" name="Föst" dataDxfId="955"/>
    <tableColumn id="7" xr3:uid="{E791D0E1-FCF8-46F1-8274-07CFE62B7B52}" name="Laug" dataDxfId="954"/>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ctober" displayName="October" ref="K40:Q46" totalsRowShown="0" headerRowDxfId="4" dataDxfId="1083" headerRowBorderDxfId="5">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unnudagur" dataDxfId="44"/>
    <tableColumn id="2" xr3:uid="{BC214BD9-B1AA-437E-9F2A-96512D1FC1EF}" name="Mánudagur" dataDxfId="43"/>
    <tableColumn id="3" xr3:uid="{DEF1622E-55E3-4D12-BCF7-2C2AD5CA979E}" name="Þriðjudagur" dataDxfId="42"/>
    <tableColumn id="4" xr3:uid="{F867F210-9EED-4C0D-8B37-DA1447D6A197}" name="Miðvikudagur" dataDxfId="41"/>
    <tableColumn id="5" xr3:uid="{CE9078E8-C980-4A0A-A8D3-2FD8424176E3}" name="Fimmtudagur" dataDxfId="40"/>
    <tableColumn id="6" xr3:uid="{515CFAB1-C4A6-417A-9486-443828202D84}" name="Föstudagur" dataDxfId="39"/>
    <tableColumn id="7" xr3:uid="{4B8E7248-85D1-4C1F-B418-3B6A982A7CFB}" name="Laugardagur" dataDxfId="38"/>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E7BDC0D-203D-45F5-9D98-6471345AC0D1}" name="May_33" displayName="May_33" ref="C22:I28" totalsRowShown="0" headerRowDxfId="953" dataDxfId="952">
  <autoFilter ref="C22:I28" xr:uid="{1E5770EA-A850-47CC-930F-BAFEA9F0E5D9}"/>
  <tableColumns count="7">
    <tableColumn id="1" xr3:uid="{817A73B7-AEFD-430C-B94E-B9463FDFDD7E}" name="SUN" dataDxfId="951"/>
    <tableColumn id="2" xr3:uid="{7F770358-42CB-4C48-AE7C-B768CB283DAA}" name="Mán" dataDxfId="950"/>
    <tableColumn id="3" xr3:uid="{CF762F2A-C04C-4111-8954-119308C9A639}" name="Þrið" dataDxfId="949"/>
    <tableColumn id="4" xr3:uid="{E2688E12-B56E-4768-A225-9046264ED163}" name="Miðv" dataDxfId="948"/>
    <tableColumn id="5" xr3:uid="{66DCAD15-284D-4885-A2DB-7E36DD0DAA36}" name="Fimmt" dataDxfId="947"/>
    <tableColumn id="6" xr3:uid="{AA8444E5-B550-4235-B4D5-B36E95E4D2D9}" name="Föst" dataDxfId="946"/>
    <tableColumn id="7" xr3:uid="{4C7D9939-CDD0-4FBC-A5A0-8D9485BD524E}" name="Laug" dataDxfId="945"/>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1A20A2ED-7115-41AB-81C3-14F85A2736CB}" name="March34" displayName="March34" ref="C13:I19" totalsRowShown="0" headerRowDxfId="944" dataDxfId="943">
  <autoFilter ref="C13:I19" xr:uid="{4B120205-3DBF-45DC-8641-DCF9E8A044C3}"/>
  <tableColumns count="7">
    <tableColumn id="1" xr3:uid="{C5849758-313F-4DDC-8F8A-67B338EBE457}" name="SUN" dataDxfId="942"/>
    <tableColumn id="2" xr3:uid="{CC6E65F9-881A-4B88-82F2-37DE71CDF51E}" name="Mán" dataDxfId="941"/>
    <tableColumn id="3" xr3:uid="{D81995AD-E1B9-4279-A2A3-02AA5AAC29AF}" name="Þrið" dataDxfId="940"/>
    <tableColumn id="4" xr3:uid="{942AE6F5-7D2D-4AE2-A52C-FE9686BACDB4}" name="Miðv" dataDxfId="939"/>
    <tableColumn id="5" xr3:uid="{8278E0C1-ED95-4273-A4F7-117C613669CD}" name="Fimmt" dataDxfId="938"/>
    <tableColumn id="6" xr3:uid="{102BCDC1-B659-4E91-BFAC-4D33DD3233BA}" name="Föst" dataDxfId="937"/>
    <tableColumn id="7" xr3:uid="{1CE1DC8C-21E4-44A4-8FDD-1C91988A2AC7}" name="Laug" dataDxfId="936"/>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B3CF4F17-EA9A-48E9-9717-5651EC480AD7}" name="April35" displayName="April35" ref="K13:Q19" totalsRowShown="0" headerRowDxfId="935" dataDxfId="934">
  <autoFilter ref="K13:Q19" xr:uid="{E525BD9E-C9B8-4B22-AB72-9B47F12203C3}"/>
  <tableColumns count="7">
    <tableColumn id="1" xr3:uid="{7E4B8066-6FAD-434C-9C87-AA28CB494475}" name="SUN" dataDxfId="933"/>
    <tableColumn id="2" xr3:uid="{180596C2-C4B2-47A2-BF61-079DD3D4E1FA}" name="Mán" dataDxfId="932"/>
    <tableColumn id="3" xr3:uid="{3BF7A1AA-DBB5-4065-9B25-DCC6F1CEEAE6}" name="Þrið" dataDxfId="931"/>
    <tableColumn id="4" xr3:uid="{98DC429E-8AFC-4872-AA47-9582BE125777}" name="Miðv" dataDxfId="930"/>
    <tableColumn id="5" xr3:uid="{09B9D475-8E51-4350-83CD-B4D97DA88C90}" name="Fimmt" dataDxfId="929"/>
    <tableColumn id="6" xr3:uid="{605E4B62-7D77-4B7A-AD2D-67D423068CCA}" name="Föst" dataDxfId="928"/>
    <tableColumn id="7" xr3:uid="{3791D1B5-4E50-4B2F-8E8D-3F1D28A5F364}" name="Laug" dataDxfId="927"/>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2F661F65-33D7-4479-A47F-3174C9FEB49F}" name="February36" displayName="February36" ref="K4:Q10" totalsRowShown="0" headerRowDxfId="926" dataDxfId="925">
  <autoFilter ref="K4:Q10" xr:uid="{02F7D838-DF9B-4C57-A1E3-5A78E46C118A}"/>
  <tableColumns count="7">
    <tableColumn id="1" xr3:uid="{B413D1AC-FF1B-4119-ACB9-20847C5AA374}" name="SUN" dataDxfId="924"/>
    <tableColumn id="2" xr3:uid="{7BA23880-3DD2-48BD-92FE-3DE7149AA48D}" name="Mán" dataDxfId="923"/>
    <tableColumn id="3" xr3:uid="{9FE1CC85-F5B7-4226-9D00-BE87E954127A}" name="Þrið" dataDxfId="922"/>
    <tableColumn id="4" xr3:uid="{B230E51A-AE83-4B26-B95A-373A529C6921}" name="Miðv" dataDxfId="921"/>
    <tableColumn id="5" xr3:uid="{822FAA90-7996-4D7C-B7A3-2CBDB31ADCC9}" name="Fimmt" dataDxfId="920"/>
    <tableColumn id="6" xr3:uid="{1C37BD86-E1D7-4DD4-98DE-C0AE3B8C026E}" name="Föst" dataDxfId="919"/>
    <tableColumn id="7" xr3:uid="{18FFF29C-0846-4B81-9B5E-1D00CB8E21BA}" name="Laug" dataDxfId="918"/>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F4F537EB-4F1F-452C-905A-E3B2D09797AC}" name="January37" displayName="January37" ref="C4:I10" totalsRowShown="0" headerRowDxfId="917" dataDxfId="916">
  <tableColumns count="7">
    <tableColumn id="1" xr3:uid="{9C440A71-0F1B-4C05-920B-70E6E5BD318A}" name="SUN" dataDxfId="915"/>
    <tableColumn id="2" xr3:uid="{96A1E64B-C95F-4279-BFC8-77A1EACB7163}" name="Mán" dataDxfId="914"/>
    <tableColumn id="3" xr3:uid="{C2184601-018E-443C-AED4-59C33FFF863C}" name="Þrið" dataDxfId="913"/>
    <tableColumn id="4" xr3:uid="{14C1848F-2A4C-496C-A748-59CC448B1B41}" name="Miðv" dataDxfId="912"/>
    <tableColumn id="5" xr3:uid="{2E3D1968-5B0F-432B-A242-798F35DE9FA5}" name="Fimmt" dataDxfId="911"/>
    <tableColumn id="6" xr3:uid="{2BF4A77D-3607-41C9-85C1-3EAD9F197575}" name="Föst" dataDxfId="910"/>
    <tableColumn id="7" xr3:uid="{842D9B4C-6D6F-4624-9A84-C2CE27AF524A}" name="Laug" dataDxfId="909"/>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E5DA5C62-EA96-4DAF-ABC9-F49E000F7B32}" name="September211050" displayName="September211050" ref="B35:H41" totalsRowShown="0" headerRowDxfId="908" dataDxfId="907">
  <tableColumns count="7">
    <tableColumn id="1" xr3:uid="{8823A485-9E70-455E-811E-CD93B95F00CC}" name="SUN" dataDxfId="906"/>
    <tableColumn id="2" xr3:uid="{46655F03-48FA-4A92-B59D-444866C73395}" name="Mán" dataDxfId="905"/>
    <tableColumn id="3" xr3:uid="{09878CDA-810E-4DC6-AA3A-4400EB35D23B}" name="Þrið" dataDxfId="904"/>
    <tableColumn id="4" xr3:uid="{66AC1A70-81B3-4718-9187-E2B063B9F1AD}" name="Miðv" dataDxfId="903"/>
    <tableColumn id="5" xr3:uid="{B6C2F2B3-22E2-4B1C-AB3C-E2AE8BD6CD8E}" name="Fimmt" dataDxfId="902"/>
    <tableColumn id="6" xr3:uid="{5BB71A99-4B92-46A7-9DBA-FA23ACE7AD1D}" name="Föst" dataDxfId="901"/>
    <tableColumn id="7" xr3:uid="{508833F3-F256-4A84-9508-F517FEB8AE40}" name="Laug" dataDxfId="90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C8ED2562-36E0-4A12-9813-FFE6A8715026}" name="October311151" displayName="October311151" ref="I35:O41" totalsRowShown="0" headerRowDxfId="899" dataDxfId="898">
  <tableColumns count="7">
    <tableColumn id="1" xr3:uid="{87225FD1-40C9-4A59-8DE5-5593C62CB98C}" name="SUN" dataDxfId="897"/>
    <tableColumn id="2" xr3:uid="{16F99C61-34D1-4029-8B0E-AF46D53CE88A}" name="Mán" dataDxfId="896"/>
    <tableColumn id="3" xr3:uid="{28BA9166-E3AE-48AE-9A7B-D3D71B45CA59}" name="Þrið" dataDxfId="895"/>
    <tableColumn id="4" xr3:uid="{5EFC82EE-5BB3-4A19-8D2F-B7F6EB8CAB7F}" name="Miðv" dataDxfId="894"/>
    <tableColumn id="5" xr3:uid="{6CECB999-58D8-4D9F-8B51-67C6CAD9F304}" name="Fimmt" dataDxfId="893"/>
    <tableColumn id="6" xr3:uid="{9EAB60BD-4AEE-4755-8BDE-567BA3D316F6}" name="Föst" dataDxfId="892"/>
    <tableColumn id="7" xr3:uid="{1F26FEB5-A0FC-4FC3-84FF-CD1830976507}" name="Laug" dataDxfId="891"/>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50CB4B04-DF4A-4981-BD30-1E1DC5A7A2A2}" name="December411252" displayName="December411252" ref="I43:O49" totalsRowShown="0" headerRowDxfId="890" dataDxfId="889">
  <tableColumns count="7">
    <tableColumn id="1" xr3:uid="{209AEFFB-C436-42C1-81EE-4D739B5C79CD}" name="SUN" dataDxfId="888"/>
    <tableColumn id="2" xr3:uid="{1F68D472-B4CD-4B0C-BFA1-5125ECA6A608}" name="Mán" dataDxfId="887"/>
    <tableColumn id="3" xr3:uid="{69C1486B-BE77-4B4F-88B2-F1D1A970F19E}" name="Þrið" dataDxfId="886"/>
    <tableColumn id="4" xr3:uid="{D02DFEAB-0D58-4BFB-B0CB-53C3002D0300}" name="Miðv" dataDxfId="885"/>
    <tableColumn id="5" xr3:uid="{03E24270-2ACE-45FB-B9EA-21A308D61686}" name="Fimmt" dataDxfId="884"/>
    <tableColumn id="6" xr3:uid="{562759F3-727A-47DC-9D59-D7064ED96729}" name="Föst" dataDxfId="883"/>
    <tableColumn id="7" xr3:uid="{B11512AE-7F89-4CF5-95EA-38012BA7B549}" name="Laug" dataDxfId="882"/>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40F17982-A169-43C2-AB1F-37C57E600BD6}" name="November511353" displayName="November511353" ref="B43:H49" totalsRowShown="0" headerRowDxfId="881" dataDxfId="880">
  <tableColumns count="7">
    <tableColumn id="1" xr3:uid="{7A034598-EC34-4FFE-BAF3-721F9ED2FE01}" name="SUN" dataDxfId="879"/>
    <tableColumn id="2" xr3:uid="{18BC6728-BC92-4B81-A4DD-974E4AC9BD76}" name="Mán" dataDxfId="878"/>
    <tableColumn id="3" xr3:uid="{00F88F21-B71F-4F5D-8C55-E1F506744BF6}" name="Þrið" dataDxfId="877"/>
    <tableColumn id="4" xr3:uid="{D16E0074-D4FC-4FA9-8517-9BA1D3EB6B4F}" name="Miðv" dataDxfId="876"/>
    <tableColumn id="5" xr3:uid="{49150796-A65D-4426-9FE4-C313EBF85A2A}" name="Fimmt" dataDxfId="875"/>
    <tableColumn id="6" xr3:uid="{367559BC-48FA-414E-91A0-008EB14153E7}" name="Föst" dataDxfId="874"/>
    <tableColumn id="7" xr3:uid="{BD8153CC-D471-4AF6-BE2B-90A890FFEF5A}" name="Laug" dataDxfId="873"/>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25ECA6F8-9D67-4DB6-86CD-4D232F92D281}" name="August611454" displayName="August611454" ref="I27:O33" totalsRowShown="0" headerRowDxfId="872" dataDxfId="871">
  <tableColumns count="7">
    <tableColumn id="1" xr3:uid="{C19CBFE4-66A9-4AF6-90F4-0D4A4DFC9284}" name="SUN" dataDxfId="870"/>
    <tableColumn id="2" xr3:uid="{C97DFC12-A1C7-4239-91AD-1D4F2C78551D}" name="Mán" dataDxfId="869"/>
    <tableColumn id="3" xr3:uid="{3D4BD267-F1AF-4802-A49D-EFD634F84E0D}" name="Þrið" dataDxfId="868"/>
    <tableColumn id="4" xr3:uid="{239EA603-4CEA-483C-A4AC-468D20F5600A}" name="Miðv" dataDxfId="867"/>
    <tableColumn id="5" xr3:uid="{4DF50E71-475E-4AC7-AC04-4370D47567CC}" name="Fimmt" dataDxfId="866"/>
    <tableColumn id="6" xr3:uid="{9E69F57A-24B4-4DA8-B3DE-85048EB7A30B}" name="Föst" dataDxfId="865"/>
    <tableColumn id="7" xr3:uid="{A352C8FE-0097-455C-B8EA-64A7AFC89B39}" name="Laug" dataDxfId="864"/>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cember" displayName="December" ref="K49:Q55" totalsRowShown="0" headerRowDxfId="0" dataDxfId="1082" headerRowBorderDxfId="1">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unnudagur" dataDxfId="1081"/>
    <tableColumn id="2" xr3:uid="{0B2EF454-81AB-4D52-AA3C-B690EE44D185}" name="Mánudagur" dataDxfId="1080"/>
    <tableColumn id="3" xr3:uid="{330729B5-C644-4537-822D-A57AA2A6AFCB}" name="Þriðjudagur" dataDxfId="1079"/>
    <tableColumn id="4" xr3:uid="{B075B448-2CB0-4CF8-8793-E5F852FB6BF4}" name="Miðvikudagur" dataDxfId="1078"/>
    <tableColumn id="5" xr3:uid="{3DD95F2E-3155-449D-8E77-13FA75DB345D}" name="Fimmtudagur" dataDxfId="1077"/>
    <tableColumn id="6" xr3:uid="{14159A6B-D249-4320-B25E-77E7CE8A7B70}" name="Föstudagur" dataDxfId="1076"/>
    <tableColumn id="7" xr3:uid="{120B0F7F-66B4-43D6-A5A0-273402CB3A21}" name="Laugardagur" dataDxfId="1075"/>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F64B4694-4E7B-4852-96E4-F2C41CA6E816}" name="July711555" displayName="July711555" ref="B27:H33" totalsRowShown="0" headerRowDxfId="863" dataDxfId="862">
  <tableColumns count="7">
    <tableColumn id="1" xr3:uid="{565D4E8A-4E4C-4B03-84C1-AE023B373247}" name="SUN" dataDxfId="861"/>
    <tableColumn id="2" xr3:uid="{512A5239-F620-4A3F-ACBB-FFA662D6E5C3}" name="Mán" dataDxfId="860"/>
    <tableColumn id="3" xr3:uid="{A29905CC-BC4A-4ED7-9FA6-4397305B8856}" name="Þrið" dataDxfId="859"/>
    <tableColumn id="4" xr3:uid="{BA252D4F-7B64-49A0-846A-FF6CC6AE002D}" name="Miðv" dataDxfId="858"/>
    <tableColumn id="5" xr3:uid="{5DAD6FAA-2AD4-4973-9D33-EADEAD27632B}" name="Fimmt" dataDxfId="857"/>
    <tableColumn id="6" xr3:uid="{3036FEAD-664D-45A8-AA26-5FA1AE48E3DF}" name="Föst" dataDxfId="856"/>
    <tableColumn id="7" xr3:uid="{85E63BF2-34C4-4919-849F-28E1CDF12158}" name="Laug" dataDxfId="855"/>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63FDF563-DF33-4B9A-83D0-081C05EF6CFD}" name="June811656" displayName="June811656" ref="I19:O25" totalsRowShown="0" headerRowDxfId="854" dataDxfId="853">
  <tableColumns count="7">
    <tableColumn id="1" xr3:uid="{60CD0DAA-BEC6-41AF-A7DB-02BC3CCE4512}" name="SUN" dataDxfId="852"/>
    <tableColumn id="2" xr3:uid="{24D726CD-CA27-4EE2-9500-EA7B5C33B2AD}" name="Mán" dataDxfId="851"/>
    <tableColumn id="3" xr3:uid="{91F43E61-0B3C-4776-BA06-A53B33974D06}" name="Þrið" dataDxfId="850"/>
    <tableColumn id="4" xr3:uid="{79482447-4D22-4547-A8EA-1EAAE7E2DA3B}" name="Miðv" dataDxfId="849"/>
    <tableColumn id="5" xr3:uid="{47976DF7-A07A-47D9-A3D1-777E2B2297D4}" name="Fimmt" dataDxfId="848"/>
    <tableColumn id="6" xr3:uid="{0C252FDD-4FBD-4874-A20C-3408E702BADF}" name="Föst" dataDxfId="847"/>
    <tableColumn id="7" xr3:uid="{C524A7F6-4839-476B-953B-5E82BF2C0533}" name="Laug" dataDxfId="846"/>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87CE21A6-66B8-4838-BA04-3FE49DB92EB7}" name="May_911757" displayName="May_911757" ref="B19:H25" totalsRowShown="0" headerRowDxfId="845" dataDxfId="844">
  <tableColumns count="7">
    <tableColumn id="1" xr3:uid="{CF4E6B79-1333-40CB-8F3A-CA6B92089483}" name="SUN" dataDxfId="843"/>
    <tableColumn id="2" xr3:uid="{D82BC7DE-E18E-448D-BC7D-12A01FF45334}" name="Mán" dataDxfId="842"/>
    <tableColumn id="3" xr3:uid="{C52D4B79-04A5-4143-A065-276D8F83055D}" name="Þrið" dataDxfId="841"/>
    <tableColumn id="4" xr3:uid="{550F22B7-063F-4848-9D88-4A70AB51DE12}" name="Miðv" dataDxfId="840"/>
    <tableColumn id="5" xr3:uid="{8B8BE86C-B8B5-4B54-9598-204C7DE12BAF}" name="Fimmt" dataDxfId="839"/>
    <tableColumn id="6" xr3:uid="{A81DF58E-D9EC-4324-A452-C5270138B20A}" name="Föst" dataDxfId="838"/>
    <tableColumn id="7" xr3:uid="{B4008999-3CCC-4249-A4D3-5EEBB25F53D6}" name="Laug" dataDxfId="837"/>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C7B2C1C7-12C8-4022-9321-7B9FC261D782}" name="March2211858" displayName="March2211858" ref="B11:H17" totalsRowShown="0" headerRowDxfId="836" dataDxfId="835">
  <tableColumns count="7">
    <tableColumn id="1" xr3:uid="{AD3817A9-0827-41CC-9FAE-2517AE49F54D}" name="SUN" dataDxfId="834"/>
    <tableColumn id="2" xr3:uid="{EE872B2D-B408-4E24-B679-3F2C4A0AE8F7}" name="Mán" dataDxfId="833"/>
    <tableColumn id="3" xr3:uid="{D7F0240A-1E5B-4E86-B53A-20D30D34C940}" name="Þrið" dataDxfId="832"/>
    <tableColumn id="4" xr3:uid="{2CD1C5FB-49A4-4680-9FC7-2501E38E3386}" name="Miðv" dataDxfId="831"/>
    <tableColumn id="5" xr3:uid="{D497C249-F870-4F32-8D16-A51EC5041CBD}" name="Fimmt" dataDxfId="830"/>
    <tableColumn id="6" xr3:uid="{7375D614-B498-4570-85C0-6F0DECD3554D}" name="Föst" dataDxfId="829"/>
    <tableColumn id="7" xr3:uid="{6E4EADD5-45B1-4189-A4FC-EB8622F5991A}" name="Laug" dataDxfId="828"/>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982D360F-A301-45C8-A110-F718E7AEDD94}" name="April2311959" displayName="April2311959" ref="I11:O17" totalsRowShown="0" headerRowDxfId="827" dataDxfId="826">
  <tableColumns count="7">
    <tableColumn id="1" xr3:uid="{0BDF7A19-B3D9-4443-B0AD-3C618210B5D9}" name="SUN" dataDxfId="825"/>
    <tableColumn id="2" xr3:uid="{0A8A6792-F200-44DC-8440-3CFDCB872F9B}" name="Mán" dataDxfId="824"/>
    <tableColumn id="3" xr3:uid="{65617275-FF49-4438-984B-670C9835B56A}" name="Þrið" dataDxfId="823"/>
    <tableColumn id="4" xr3:uid="{E36F9D4C-C21C-491A-A875-2D2908547BB5}" name="Miðv" dataDxfId="822"/>
    <tableColumn id="5" xr3:uid="{141F30BF-2453-4304-A98D-28582FA57824}" name="Fimmt" dataDxfId="821"/>
    <tableColumn id="6" xr3:uid="{AF505A58-7D2D-4DDF-AC1E-59466D72F938}" name="Föst" dataDxfId="820"/>
    <tableColumn id="7" xr3:uid="{3F152E4B-7AEF-49FA-8344-2DD13931CE66}" name="Laug" dataDxfId="819"/>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9D7F912E-27D9-4565-9818-C6432517755D}" name="February2412060" displayName="February2412060" ref="I4:O9" totalsRowShown="0" headerRowDxfId="818" dataDxfId="817">
  <tableColumns count="7">
    <tableColumn id="1" xr3:uid="{6734665E-0208-4F53-8B3F-9889F72E05D5}" name="SUN" dataDxfId="816"/>
    <tableColumn id="2" xr3:uid="{53615640-DC4A-40C4-8CD5-DEE8495FEC52}" name="Mán" dataDxfId="815"/>
    <tableColumn id="3" xr3:uid="{B48F0890-1FDC-43EB-A60C-919F6279E982}" name="Þrið" dataDxfId="814"/>
    <tableColumn id="4" xr3:uid="{E47EAB20-B064-49FC-855C-EF34C58CBE71}" name="Miðv" dataDxfId="813"/>
    <tableColumn id="5" xr3:uid="{933EE772-8C84-4F34-988F-C7F1E8FE9020}" name="Fimmt" dataDxfId="812"/>
    <tableColumn id="6" xr3:uid="{FF1ECFA1-0B65-4ED8-BF98-CC58EDD1741D}" name="Föst" dataDxfId="811"/>
    <tableColumn id="7" xr3:uid="{C015E947-D22B-4A8E-A2F5-BB198DD1E4C5}" name="Laug" dataDxfId="81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D3A52F1D-EDA9-4473-9390-C3D2628D2F4A}" name="January2512161" displayName="January2512161" ref="B4:H9" totalsRowShown="0" headerRowDxfId="809" dataDxfId="808">
  <sortState xmlns:xlrd2="http://schemas.microsoft.com/office/spreadsheetml/2017/richdata2" ref="B5:H9">
    <sortCondition descending="1" ref="B4:B9"/>
  </sortState>
  <tableColumns count="7">
    <tableColumn id="1" xr3:uid="{2C657CDE-6C0B-4A62-B69B-D13DC465A974}" name="SUN" dataDxfId="807"/>
    <tableColumn id="2" xr3:uid="{E7A59776-3C90-4FAC-B6D9-3A3942D5532F}" name="Mán" dataDxfId="806"/>
    <tableColumn id="3" xr3:uid="{51EFF1BE-0C23-4188-AF9D-82FED9683C0F}" name="Þrið" dataDxfId="805"/>
    <tableColumn id="4" xr3:uid="{A230A2A8-18E8-4B9D-920F-3B8D02D77488}" name="Miðv" dataDxfId="804"/>
    <tableColumn id="5" xr3:uid="{3D06258B-5BB6-4D6B-AE0F-7CCC055D7005}" name="Fimmt" dataDxfId="803"/>
    <tableColumn id="6" xr3:uid="{D76370C2-85F6-4187-9A15-2D97E6922BB5}" name="Föst" dataDxfId="802"/>
    <tableColumn id="7" xr3:uid="{79EDAD54-0000-4234-9BED-09545B6B1017}" name="Laug" dataDxfId="801"/>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3" xr:uid="{29AE291D-679D-4E38-B042-0B596ADFBC7C}" name="September211050194" displayName="September211050194" ref="B35:H41" totalsRowShown="0" headerRowDxfId="800" dataDxfId="799">
  <tableColumns count="7">
    <tableColumn id="1" xr3:uid="{7AB4C1F2-9768-45BD-9F4E-88BC10EA03DC}" name="SUN" dataDxfId="798"/>
    <tableColumn id="2" xr3:uid="{5FB06BA2-B952-4207-AC3B-B61356555709}" name="Mán" dataDxfId="797"/>
    <tableColumn id="3" xr3:uid="{6C707E45-88E8-43A3-998D-37E0CBEA633F}" name="Þrið" dataDxfId="796"/>
    <tableColumn id="4" xr3:uid="{795F8EA7-7733-4D12-85F8-06DF62859511}" name="Miðv" dataDxfId="795"/>
    <tableColumn id="5" xr3:uid="{7C2B47F5-BD90-47E4-A311-D978B860E59D}" name="Fimmt" dataDxfId="794"/>
    <tableColumn id="6" xr3:uid="{DBA99302-F168-458D-97AF-D6BC6D124181}" name="Föst" dataDxfId="793"/>
    <tableColumn id="7" xr3:uid="{B22EC8A4-192E-4F5C-A401-A30162F745AD}" name="Laug" dataDxfId="792"/>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4" xr:uid="{C28568C9-E979-4799-B535-A6BDC895BEC2}" name="October311151195" displayName="October311151195" ref="I35:O41" totalsRowShown="0" headerRowDxfId="791" dataDxfId="790">
  <tableColumns count="7">
    <tableColumn id="1" xr3:uid="{C85F49F1-7A99-4056-AB25-37D6AE88FDA1}" name="SUN" dataDxfId="789"/>
    <tableColumn id="2" xr3:uid="{0C0AF072-BC01-4FC8-948B-34412EA2C3C4}" name="Mán" dataDxfId="788"/>
    <tableColumn id="3" xr3:uid="{EA0FE5A9-E050-4CCF-BD62-C4BE08012ABE}" name="Þrið" dataDxfId="787"/>
    <tableColumn id="4" xr3:uid="{6C6CADE8-3BAC-4630-A6E0-3CDB6C51D169}" name="Miðv" dataDxfId="786"/>
    <tableColumn id="5" xr3:uid="{77204B8E-E0A2-4942-B744-373D3B7715C2}" name="Fimmt" dataDxfId="785"/>
    <tableColumn id="6" xr3:uid="{B6BBBF6B-483C-4447-A33F-B8A20AA967A3}" name="Föst" dataDxfId="784"/>
    <tableColumn id="7" xr3:uid="{2427BCB2-54DB-4D3D-BBE1-763B6EEAE525}" name="Laug" dataDxfId="783"/>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5" xr:uid="{FBDFE14D-5D37-46BA-B44E-A944ED298621}" name="December411252196" displayName="December411252196" ref="I43:O49" totalsRowShown="0" headerRowDxfId="782" dataDxfId="781">
  <tableColumns count="7">
    <tableColumn id="1" xr3:uid="{9BBD47CB-9114-40F8-BFE9-7478A316BB2D}" name="SUN" dataDxfId="780"/>
    <tableColumn id="2" xr3:uid="{B9E642E0-2385-41CA-BDB2-C95E7A10B320}" name="Mán" dataDxfId="779"/>
    <tableColumn id="3" xr3:uid="{87641561-F3CB-4B8E-9F84-265D0203066A}" name="Þrið" dataDxfId="778"/>
    <tableColumn id="4" xr3:uid="{2C9AE9CC-4F35-4FDB-864F-778CF25BD68E}" name="Miðv" dataDxfId="777"/>
    <tableColumn id="5" xr3:uid="{3B6A6AF6-8804-409F-A53D-CCAA00101455}" name="Fimmt" dataDxfId="776"/>
    <tableColumn id="6" xr3:uid="{CF8F529F-32EE-4418-8E5F-4C35707F0904}" name="Föst" dataDxfId="775"/>
    <tableColumn id="7" xr3:uid="{04614261-D476-4A45-AAC5-03A8C9864B3D}" name="Laug" dataDxfId="774"/>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2" dataDxfId="1074" headerRowBorderDxfId="3">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unnudagur" dataDxfId="1073"/>
    <tableColumn id="2" xr3:uid="{1938D43D-8FD5-4C3A-BBDE-168F7D05611A}" name="Mánudagur" dataDxfId="1072"/>
    <tableColumn id="3" xr3:uid="{4842CF04-FF41-4DB4-969F-4FF7FB3902A6}" name="Þriðjudagur" dataDxfId="1071"/>
    <tableColumn id="4" xr3:uid="{E599A265-8BBA-452F-8721-124F4941D44A}" name="Miðvikudagur" dataDxfId="1070"/>
    <tableColumn id="5" xr3:uid="{503B45A2-4B8C-40CA-A557-BE247E21EBE0}" name="Fimmtudagur" dataDxfId="1069"/>
    <tableColumn id="6" xr3:uid="{11596C05-FA11-4530-A6EA-61D3235356BC}" name="Föstudagur" dataDxfId="1068"/>
    <tableColumn id="7" xr3:uid="{0AEE3C18-6495-4572-AF73-82B176FF576D}" name="Laugardagur" dataDxfId="1067"/>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6" xr:uid="{5E3023B5-63FC-437F-87BA-1765A31AB52A}" name="November511353197" displayName="November511353197" ref="B43:H49" totalsRowShown="0" headerRowDxfId="773" dataDxfId="772">
  <tableColumns count="7">
    <tableColumn id="1" xr3:uid="{CC299E6E-E713-4A82-B48B-4E1D8184389C}" name="SUN" dataDxfId="771"/>
    <tableColumn id="2" xr3:uid="{7A693306-4D78-4C7D-A300-E395D58AA6CA}" name="Mán" dataDxfId="770"/>
    <tableColumn id="3" xr3:uid="{34965807-C3A8-43C4-8DB1-5BA0EB17E6BF}" name="Þrið" dataDxfId="769"/>
    <tableColumn id="4" xr3:uid="{CE6CCBEB-FE2A-40E8-B16B-18C082A9FA91}" name="Miðv" dataDxfId="768"/>
    <tableColumn id="5" xr3:uid="{A398BB3B-776C-46FD-B871-BBE4BCE1EE71}" name="Fimmt" dataDxfId="767"/>
    <tableColumn id="6" xr3:uid="{694C29C7-57E5-4EE5-9BCA-ED2BF16FEF42}" name="Föst" dataDxfId="766"/>
    <tableColumn id="7" xr3:uid="{99304EE6-902A-457D-A13E-707EFC43CAB4}" name="Laug" dataDxfId="765"/>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7" xr:uid="{CD36EB6D-402B-42E5-8650-053206273FE7}" name="August611454198" displayName="August611454198" ref="I27:O33" totalsRowShown="0" headerRowDxfId="764" dataDxfId="763">
  <tableColumns count="7">
    <tableColumn id="1" xr3:uid="{194C873B-73B1-4506-9FC5-6D4C6175EDB3}" name="SUN" dataDxfId="762"/>
    <tableColumn id="2" xr3:uid="{C2D32F0C-B49F-4E87-97BC-9E6CE0C2F622}" name="Mán" dataDxfId="761"/>
    <tableColumn id="3" xr3:uid="{11B7EB1D-C33D-4ED0-9FD9-C408F0F5668E}" name="Þrið" dataDxfId="760"/>
    <tableColumn id="4" xr3:uid="{791AAFCA-D5C8-4FA4-9B5D-135E0EFA4B46}" name="Miðv" dataDxfId="759"/>
    <tableColumn id="5" xr3:uid="{760B1888-0D76-48B9-AC5F-3CF735958D00}" name="Fimmt" dataDxfId="758"/>
    <tableColumn id="6" xr3:uid="{C7E3BA53-1B98-4317-8EBF-0842A6AF2615}" name="Föst" dataDxfId="757"/>
    <tableColumn id="7" xr3:uid="{FC64D555-23B7-4CA7-9F78-63D4A653F89B}" name="Laug" dataDxfId="756"/>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8" xr:uid="{AAD60741-8813-4D23-A056-9B2B2F818BB9}" name="July711555199" displayName="July711555199" ref="B27:H33" totalsRowShown="0" headerRowDxfId="755" dataDxfId="754">
  <tableColumns count="7">
    <tableColumn id="1" xr3:uid="{DC7E60F3-5357-4D14-B47F-5170A47B9050}" name="SUN" dataDxfId="753"/>
    <tableColumn id="2" xr3:uid="{9F1AD848-FE53-41EF-A094-1F608F573BFB}" name="Mán" dataDxfId="752"/>
    <tableColumn id="3" xr3:uid="{527643CE-22BB-4A18-8B66-EB9E0D8DFF2A}" name="Þrið" dataDxfId="751"/>
    <tableColumn id="4" xr3:uid="{40C5CDA4-AD9F-4CBF-95D4-4EC56C5689B8}" name="Miðv" dataDxfId="750"/>
    <tableColumn id="5" xr3:uid="{349B3DC1-0B01-4562-9174-F735814755A5}" name="Fimmt" dataDxfId="749"/>
    <tableColumn id="6" xr3:uid="{68C04828-C7C2-408A-B798-11310BAF7E63}" name="Föst" dataDxfId="748"/>
    <tableColumn id="7" xr3:uid="{41FBEB58-84C5-4C63-A278-4E2F0CCDE2FE}" name="Laug" dataDxfId="747"/>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9" xr:uid="{EEBC3EA7-AE7A-4B20-BDF9-19FF10382B45}" name="June811656200" displayName="June811656200" ref="I19:O25" totalsRowShown="0" headerRowDxfId="746" dataDxfId="745">
  <tableColumns count="7">
    <tableColumn id="1" xr3:uid="{E3FAF457-609B-444D-BDBE-FD5DC8EEFB1E}" name="SUN" dataDxfId="744"/>
    <tableColumn id="2" xr3:uid="{6BC19CB0-A1DC-482D-9CD6-CB6DF7897817}" name="Mán" dataDxfId="743"/>
    <tableColumn id="3" xr3:uid="{3BDCFF94-D3F7-4929-8983-A8303AE7BA2F}" name="Þrið" dataDxfId="742"/>
    <tableColumn id="4" xr3:uid="{A64D37AF-F88D-475A-B37D-9ADC24FE996D}" name="Miðv" dataDxfId="741"/>
    <tableColumn id="5" xr3:uid="{E858A233-1C0E-4313-8CEE-A1F9B13A40C7}" name="Fimmt" dataDxfId="740"/>
    <tableColumn id="6" xr3:uid="{4DC0FE7A-1306-4374-AF41-A140ABB92538}" name="Föst" dataDxfId="739"/>
    <tableColumn id="7" xr3:uid="{D9F731C9-C3E0-4588-B506-7273CD09762A}" name="Laug" dataDxfId="738"/>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0" xr:uid="{E037AFAD-96C5-4A7B-ACBD-196F852414D3}" name="May_911757201" displayName="May_911757201" ref="B19:H25" totalsRowShown="0" headerRowDxfId="737" dataDxfId="736">
  <tableColumns count="7">
    <tableColumn id="1" xr3:uid="{1BF13606-5588-4E04-A35C-3B889C70E7EC}" name="SUN" dataDxfId="735"/>
    <tableColumn id="2" xr3:uid="{CB825D01-74F9-47D6-A257-CF1654FE9C86}" name="Mán" dataDxfId="734"/>
    <tableColumn id="3" xr3:uid="{E31F0303-14C9-425D-91F8-191C295DA0CB}" name="Þrið" dataDxfId="733"/>
    <tableColumn id="4" xr3:uid="{A5D3B180-E5F8-4527-BAB9-E8FD9D585987}" name="Miðv" dataDxfId="732"/>
    <tableColumn id="5" xr3:uid="{853DEC9F-6A23-44C8-B4A2-9E57713879C2}" name="Fimmt" dataDxfId="731"/>
    <tableColumn id="6" xr3:uid="{CE8B6F99-5331-46EE-9F2F-415C3264523D}" name="Föst" dataDxfId="730"/>
    <tableColumn id="7" xr3:uid="{AC96E6A6-CD91-4278-93EF-5DB7A4D79DFD}" name="Laug" dataDxfId="729"/>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1" xr:uid="{8288E2DC-0816-41FB-AC47-C4B07BCF99AE}" name="March2211858202" displayName="March2211858202" ref="B11:H17" totalsRowShown="0" headerRowDxfId="728" dataDxfId="727">
  <tableColumns count="7">
    <tableColumn id="1" xr3:uid="{C465ECC3-4E28-43AA-9C79-28D7EDEBCB01}" name="SUN" dataDxfId="726"/>
    <tableColumn id="2" xr3:uid="{4D85A229-C5EB-4571-AE6F-0739C03BE77E}" name="Mán" dataDxfId="725"/>
    <tableColumn id="3" xr3:uid="{6F15442B-E0F5-4753-81FA-172CC396C515}" name="Þrið" dataDxfId="724"/>
    <tableColumn id="4" xr3:uid="{6CB21092-05A2-4E2D-87E0-A823556A48F9}" name="Miðv" dataDxfId="723"/>
    <tableColumn id="5" xr3:uid="{2D8ED22B-26D1-48B2-BCC5-FECA5EC35CEC}" name="Fimmt" dataDxfId="722"/>
    <tableColumn id="6" xr3:uid="{7C5C81C2-B4DC-4026-8549-41ACF29BD494}" name="Föst" dataDxfId="721"/>
    <tableColumn id="7" xr3:uid="{BD6CF5A8-694C-40FD-8BBC-236A7B9A4114}" name="Laug" dataDxfId="720"/>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2" xr:uid="{A91D2E45-7B63-428E-A28B-46CA463FEDD5}" name="April2311959203" displayName="April2311959203" ref="I11:O17" totalsRowShown="0" headerRowDxfId="719" dataDxfId="718">
  <tableColumns count="7">
    <tableColumn id="1" xr3:uid="{7E40DDBD-238B-4BCA-A17B-9F007A61A344}" name="SUN" dataDxfId="717"/>
    <tableColumn id="2" xr3:uid="{603E58DC-6B38-4451-9A55-2DD36B264A8A}" name="Mán" dataDxfId="716"/>
    <tableColumn id="3" xr3:uid="{77CE5B52-EB80-4EFC-9613-97C7CD972F20}" name="Þrið" dataDxfId="715"/>
    <tableColumn id="4" xr3:uid="{39BEAEA9-C80A-40BA-A6CB-8F7C631B176B}" name="Miðv" dataDxfId="714"/>
    <tableColumn id="5" xr3:uid="{213D6759-38D7-4D46-8842-407ABA475B9D}" name="Fimmt" dataDxfId="713"/>
    <tableColumn id="6" xr3:uid="{918CDD56-EA38-42BB-A700-39DA0518F9D7}" name="Föst" dataDxfId="712"/>
    <tableColumn id="7" xr3:uid="{AF97F434-E269-42CB-B256-96118D76E4D8}" name="Laug" dataDxfId="711"/>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3" xr:uid="{83F0ADF8-41F7-4D21-8F35-E20A08BF8B9F}" name="February2412060204" displayName="February2412060204" ref="I4:O9" totalsRowShown="0" headerRowDxfId="710" dataDxfId="709">
  <tableColumns count="7">
    <tableColumn id="1" xr3:uid="{4E266F4A-F6D8-4652-9419-8964AB3E1F44}" name="SUN" dataDxfId="708"/>
    <tableColumn id="2" xr3:uid="{FE750D8C-A4D4-4449-9056-6D90F65F4DB6}" name="Mán" dataDxfId="707"/>
    <tableColumn id="3" xr3:uid="{AE1BEAF7-0575-44C4-9C22-07A69946A759}" name="Þrið" dataDxfId="706"/>
    <tableColumn id="4" xr3:uid="{F3EC5A1B-31C2-4964-B78D-DB798BCA4D3E}" name="Miðv" dataDxfId="705"/>
    <tableColumn id="5" xr3:uid="{13F31FA0-D3E3-4551-969C-5E9F9FF4343F}" name="Fimmt" dataDxfId="704"/>
    <tableColumn id="6" xr3:uid="{98E2DE68-25F1-4657-8E2A-195C3FBBC8A8}" name="Föst" dataDxfId="703"/>
    <tableColumn id="7" xr3:uid="{4C3765AA-1D93-4F85-83B2-B66BF94D41C0}" name="Laug" dataDxfId="702"/>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4" xr:uid="{7E668778-CB01-435C-B003-A188262A965A}" name="January2512161205" displayName="January2512161205" ref="B4:H9" totalsRowShown="0" headerRowDxfId="701" dataDxfId="700">
  <sortState xmlns:xlrd2="http://schemas.microsoft.com/office/spreadsheetml/2017/richdata2" ref="B5:H9">
    <sortCondition descending="1" ref="B4:B9"/>
  </sortState>
  <tableColumns count="7">
    <tableColumn id="1" xr3:uid="{5954B994-6B77-41A6-B6E6-B9AE663EA0CE}" name="SUN" dataDxfId="699"/>
    <tableColumn id="2" xr3:uid="{0A9D078C-E4FA-4FE8-A3A6-267276A11FB8}" name="Mán" dataDxfId="698"/>
    <tableColumn id="3" xr3:uid="{BB83A3CB-95C5-460B-BF4F-1795FB4D13BB}" name="Þrið" dataDxfId="697"/>
    <tableColumn id="4" xr3:uid="{136572C9-E36C-4937-A0AF-840FC85D206F}" name="Miðv" dataDxfId="696"/>
    <tableColumn id="5" xr3:uid="{A7A2CC65-372B-4494-9D73-FC749F13AF35}" name="Fimmt" dataDxfId="695"/>
    <tableColumn id="6" xr3:uid="{2EAB0DF9-348D-4AC5-ABC9-DD36FC57083C}" name="Föst" dataDxfId="694"/>
    <tableColumn id="7" xr3:uid="{4C6D2385-D9BD-4757-9D8E-B549C882B8E0}" name="Laug" dataDxfId="693"/>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1B55861E-7EC2-4D35-AD6D-DBDA4019BD35}" name="September211050134" displayName="September211050134" ref="B35:H41" totalsRowShown="0" headerRowDxfId="692" dataDxfId="691">
  <tableColumns count="7">
    <tableColumn id="1" xr3:uid="{1383F0F5-BB4B-45BB-AF9F-194115B1E416}" name="SUN" dataDxfId="690"/>
    <tableColumn id="2" xr3:uid="{0AF0F958-7C2B-4233-BF8A-DF3A3B172227}" name="Mán" dataDxfId="689"/>
    <tableColumn id="3" xr3:uid="{16FE18E5-48F7-48B5-8244-BA12D571527B}" name="Þrið" dataDxfId="688"/>
    <tableColumn id="4" xr3:uid="{48AE2627-88D8-4B29-9CA7-6898C9B96C2F}" name="Miðv" dataDxfId="687"/>
    <tableColumn id="5" xr3:uid="{F8C24038-3117-4CC7-87D0-9E79CA844946}" name="Fimmt" dataDxfId="686"/>
    <tableColumn id="6" xr3:uid="{4A03CBC4-0CB7-45BE-986B-7EA4F6777127}" name="Föst" dataDxfId="685"/>
    <tableColumn id="7" xr3:uid="{C0A4D1B6-BE3A-4319-8DD8-027C7C892958}" name="Laug" dataDxfId="684"/>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ugust" displayName="August" ref="K31:Q37" totalsRowShown="0" headerRowDxfId="10" dataDxfId="1066" headerRowBorderDxfId="11">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unnudagur" dataDxfId="1065"/>
    <tableColumn id="2" xr3:uid="{2ADFD18E-73CF-40C6-9E7E-AC4C740BC59D}" name="Mánudagur" dataDxfId="1064"/>
    <tableColumn id="3" xr3:uid="{BBC74DA7-83A6-4D91-BF4B-5F328BDDADC6}" name="Þriðjudagur" dataDxfId="1063"/>
    <tableColumn id="4" xr3:uid="{8C330E47-2E4D-412E-815A-0394E6AE9382}" name="Miðvikudagur" dataDxfId="1062"/>
    <tableColumn id="5" xr3:uid="{7DE51A02-5E8E-45A2-8DAD-8BCA97881B5B}" name="Fimmtudagur" dataDxfId="1061"/>
    <tableColumn id="6" xr3:uid="{F1DBB649-6704-4D40-9CEA-DF15F983A06C}" name="Föstudagur" dataDxfId="1060"/>
    <tableColumn id="7" xr3:uid="{51A41C29-8B84-44D3-9FBF-8CFD330AE630}" name="Laugardagur" dataDxfId="1059"/>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183C9DC0-8A54-405C-81B9-10389F006619}" name="October311151135" displayName="October311151135" ref="I35:O41" totalsRowShown="0" headerRowDxfId="683" dataDxfId="682">
  <tableColumns count="7">
    <tableColumn id="1" xr3:uid="{2EFF3420-A849-4E93-A0E3-DFE5011D1468}" name="SUN" dataDxfId="681"/>
    <tableColumn id="2" xr3:uid="{59DAAC0D-0252-4B3B-93C4-252CD94F716A}" name="Mán" dataDxfId="680"/>
    <tableColumn id="3" xr3:uid="{46FFA503-9DF0-4C38-9CAE-07955D3148FC}" name="Þrið" dataDxfId="679"/>
    <tableColumn id="4" xr3:uid="{8695B02C-6A61-4426-9EAE-83E06839C167}" name="Miðv" dataDxfId="678"/>
    <tableColumn id="5" xr3:uid="{566DF2E6-CB94-4470-9592-90C1A9110C29}" name="Fimmt" dataDxfId="677"/>
    <tableColumn id="6" xr3:uid="{4179BDDA-B065-420B-B690-064FD12D386A}" name="Föst" dataDxfId="676"/>
    <tableColumn id="7" xr3:uid="{08952DAD-83FD-4CF7-A2C3-A03FC48637CC}" name="Laug" dataDxfId="675"/>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BF054CEC-F509-455B-B09C-038361574252}" name="December411252136" displayName="December411252136" ref="I43:O49" totalsRowShown="0" headerRowDxfId="674" dataDxfId="673">
  <tableColumns count="7">
    <tableColumn id="1" xr3:uid="{49D3175E-551F-48F9-A1C0-3959CAAADD58}" name="SUN" dataDxfId="672"/>
    <tableColumn id="2" xr3:uid="{F59CF86A-EED4-4783-9C9C-2A99F349CA04}" name="Mán" dataDxfId="671"/>
    <tableColumn id="3" xr3:uid="{D8525745-6F94-4BD0-8885-A0120B19031E}" name="Þrið" dataDxfId="670"/>
    <tableColumn id="4" xr3:uid="{4B6BB7B6-470A-486F-B89B-8D20F46C3EB6}" name="Miðv" dataDxfId="669"/>
    <tableColumn id="5" xr3:uid="{BAC03F25-F1C7-40F5-AEDF-FB4C17CF1546}" name="Fimmt" dataDxfId="668"/>
    <tableColumn id="6" xr3:uid="{A264E87F-D018-4513-8DCC-9F3014E0B73C}" name="Föst" dataDxfId="667"/>
    <tableColumn id="7" xr3:uid="{232CB8CD-73F3-407C-8CEE-4B73C9DABB92}" name="Laug" dataDxfId="666"/>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32D35A02-BA80-4138-82DE-DB869FE1DAA7}" name="November511353137" displayName="November511353137" ref="B43:H50" totalsRowShown="0" headerRowDxfId="665" dataDxfId="664">
  <tableColumns count="7">
    <tableColumn id="1" xr3:uid="{0628B39E-D277-497F-9914-6AE15E6AAF70}" name="SUN" dataDxfId="663"/>
    <tableColumn id="2" xr3:uid="{72EB0D8B-6435-4522-B824-7D4D97464E08}" name="Mán" dataDxfId="662"/>
    <tableColumn id="3" xr3:uid="{21249073-BC32-437A-AB1B-29335E98F918}" name="Þrið" dataDxfId="661"/>
    <tableColumn id="4" xr3:uid="{DC8F4883-5F4A-4598-94EA-5EBAE3CB7838}" name="Miðv" dataDxfId="660"/>
    <tableColumn id="5" xr3:uid="{53E7BF3D-ED43-4CBD-B8AA-F7E43EEA41AA}" name="Fimmt" dataDxfId="659"/>
    <tableColumn id="6" xr3:uid="{96C56866-CF85-4A9B-AABA-B47E7B74A55B}" name="Föst" dataDxfId="658"/>
    <tableColumn id="7" xr3:uid="{E25D6E5E-F7CF-4535-991F-F2F27E57BCFD}" name="Laug" dataDxfId="657"/>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2F87D05E-39B1-49C2-B9BF-3A88AA858E0A}" name="August611454138" displayName="August611454138" ref="I27:O33" totalsRowShown="0" headerRowDxfId="656" dataDxfId="655">
  <tableColumns count="7">
    <tableColumn id="1" xr3:uid="{30EBCC81-D2C1-4EC2-99E9-ACDDD10176F9}" name="SUN" dataDxfId="654"/>
    <tableColumn id="2" xr3:uid="{9C36A588-2672-47C2-BB3C-F5B5A6006931}" name="Mán" dataDxfId="653"/>
    <tableColumn id="3" xr3:uid="{2810A77C-748F-4595-AA3C-4C05AE34EFF5}" name="Þrið" dataDxfId="652"/>
    <tableColumn id="4" xr3:uid="{9E9A9DB7-855B-4628-916F-D27DE1761340}" name="Miðv" dataDxfId="651"/>
    <tableColumn id="5" xr3:uid="{95F5A611-1804-4493-8681-E1A4C5159193}" name="Fimmt" dataDxfId="650"/>
    <tableColumn id="6" xr3:uid="{3F97E87A-D156-4E8B-8CA3-3EB0D8832AE7}" name="Föst" dataDxfId="649"/>
    <tableColumn id="7" xr3:uid="{824A7CAE-AE8C-40EF-A6EA-D06069634A42}" name="Laug" dataDxfId="648"/>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FF780564-2431-4198-A0DD-FE218FFB8511}" name="July711555139" displayName="July711555139" ref="B27:H33" totalsRowShown="0" headerRowDxfId="647" dataDxfId="646">
  <tableColumns count="7">
    <tableColumn id="1" xr3:uid="{76F94468-219B-4342-8484-3E6EECE54311}" name="SUN" dataDxfId="645"/>
    <tableColumn id="2" xr3:uid="{F507BDCB-865C-4D05-ACA2-015A19950F63}" name="Mán" dataDxfId="644"/>
    <tableColumn id="3" xr3:uid="{D3E0F6A2-C22C-44F7-A838-3822F2038CE4}" name="Þrið" dataDxfId="643"/>
    <tableColumn id="4" xr3:uid="{18306F58-53A9-489D-9BB4-2DB02A95A104}" name="Miðv" dataDxfId="642"/>
    <tableColumn id="5" xr3:uid="{8BC795C4-B289-46A2-B4CC-0CC94524D248}" name="Fimmt" dataDxfId="641"/>
    <tableColumn id="6" xr3:uid="{80F7D48F-BA9A-4B80-B06E-B11D10B7E341}" name="Föst" dataDxfId="640"/>
    <tableColumn id="7" xr3:uid="{2C232F5A-2053-4022-9A40-6B01FBDF6556}" name="Laug" dataDxfId="639"/>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E30AA919-38F9-4BA5-8F43-BDDAC4BDD02D}" name="June811656140" displayName="June811656140" ref="I19:O25" totalsRowShown="0" headerRowDxfId="638" dataDxfId="637">
  <tableColumns count="7">
    <tableColumn id="1" xr3:uid="{0171C9E4-8B8D-4770-8938-6E7B00D2DD25}" name="SUN" dataDxfId="636"/>
    <tableColumn id="2" xr3:uid="{E7D1288E-7AA3-409D-BE87-8FE46CDCA967}" name="Mán" dataDxfId="635"/>
    <tableColumn id="3" xr3:uid="{E94FD748-7FD1-47B4-AD6C-040D0D51243D}" name="Þrið" dataDxfId="634"/>
    <tableColumn id="4" xr3:uid="{2A3430E2-59BB-49DC-8E95-381CC5431C3F}" name="Miðv" dataDxfId="633"/>
    <tableColumn id="5" xr3:uid="{B077D694-3740-4551-BC88-77D25B2E1057}" name="Fimmt" dataDxfId="632"/>
    <tableColumn id="6" xr3:uid="{0ECE914F-3F22-4F5D-81F8-B42F5D4A6750}" name="Föst" dataDxfId="631"/>
    <tableColumn id="7" xr3:uid="{EF03D81D-9CA3-427F-B62E-A53236315718}" name="Laug" dataDxfId="630"/>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B8F9D149-9ADF-404E-8C5A-51FF7FEB90B4}" name="May_911757141" displayName="May_911757141" ref="B19:H25" totalsRowShown="0" headerRowDxfId="629" dataDxfId="628">
  <tableColumns count="7">
    <tableColumn id="1" xr3:uid="{732CD454-1196-485F-BA1B-4CDE9445DACC}" name="SUN" dataDxfId="627"/>
    <tableColumn id="2" xr3:uid="{B1F64867-36CF-4802-A874-404C095718E5}" name="Mán" dataDxfId="626"/>
    <tableColumn id="3" xr3:uid="{7A6EDFFF-FB8C-41AE-ACD4-9B3C8ECEC4EB}" name="Þrið" dataDxfId="625"/>
    <tableColumn id="4" xr3:uid="{5DC05717-7C78-4806-9BAF-5E06076D802C}" name="Miðv" dataDxfId="624"/>
    <tableColumn id="5" xr3:uid="{E27BCCB6-4975-4287-B1CE-0D08A5E0DE26}" name="Fimmt" dataDxfId="623"/>
    <tableColumn id="6" xr3:uid="{B6A2675B-0F07-4315-A223-1EB2521B1A84}" name="Föst" dataDxfId="622"/>
    <tableColumn id="7" xr3:uid="{62E92AFD-24E0-4B55-B019-0C01816977C8}" name="Laug" dataDxfId="621"/>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F4A7B1E0-771B-4DDE-932C-D1106716B8E4}" name="March2211858142" displayName="March2211858142" ref="B11:H17" totalsRowShown="0" headerRowDxfId="620" dataDxfId="619">
  <tableColumns count="7">
    <tableColumn id="1" xr3:uid="{E16858F3-7DF7-4181-8BFD-0484321B4DC2}" name="SUN" dataDxfId="618"/>
    <tableColumn id="2" xr3:uid="{2C7883AF-2EBF-42E2-A275-4495535BEF75}" name="Mán" dataDxfId="617"/>
    <tableColumn id="3" xr3:uid="{D2A149A7-539B-43A9-82D8-2186FDDB1770}" name="Þrið" dataDxfId="616"/>
    <tableColumn id="4" xr3:uid="{9F5E6EA3-0DFF-4860-A2D5-9B652CB3E28A}" name="Miðv" dataDxfId="615"/>
    <tableColumn id="5" xr3:uid="{A1212855-D82C-4365-A929-46C0DD5A218F}" name="Fimmt" dataDxfId="614"/>
    <tableColumn id="6" xr3:uid="{F75D3A86-21F7-4618-B008-CEAB84508226}" name="Föst" dataDxfId="613"/>
    <tableColumn id="7" xr3:uid="{13D9E176-94FA-43F5-B055-83BDF81B9E86}" name="Laug" dataDxfId="612"/>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C5C1C810-2307-432E-A40F-78575FCE2F1D}" name="April2311959143" displayName="April2311959143" ref="I11:O17" totalsRowShown="0" headerRowDxfId="611" dataDxfId="610">
  <tableColumns count="7">
    <tableColumn id="1" xr3:uid="{4C736079-A347-4DD9-B135-97851B533151}" name="SUN" dataDxfId="609"/>
    <tableColumn id="2" xr3:uid="{B83E14CB-0EF8-49EF-ABE3-B6D27BA5787C}" name="Mán" dataDxfId="608"/>
    <tableColumn id="3" xr3:uid="{75702887-C05D-488D-9C60-09281E4C6283}" name="Þrið" dataDxfId="607"/>
    <tableColumn id="4" xr3:uid="{650EAEBA-A6D0-48E2-8575-DF00D68E13F6}" name="Miðv" dataDxfId="606"/>
    <tableColumn id="5" xr3:uid="{8B24B7CD-E66A-47AD-AA0D-8875D002EE23}" name="Fimmt" dataDxfId="605"/>
    <tableColumn id="6" xr3:uid="{88B9E39E-7B5D-4701-AB9D-2F9B6A5DF40E}" name="Föst" dataDxfId="604"/>
    <tableColumn id="7" xr3:uid="{617B7253-DAB5-41B1-B0F4-A23AB6F0E640}" name="Laug" dataDxfId="603"/>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7CECD3-F08F-46AB-BA34-4330DEA796A6}" name="February2412060144" displayName="February2412060144" ref="I4:O9" totalsRowShown="0" headerRowDxfId="602" dataDxfId="601">
  <tableColumns count="7">
    <tableColumn id="1" xr3:uid="{E98A8C8A-1B71-49CE-AE51-C31F3F2D2E00}" name="SUN" dataDxfId="600"/>
    <tableColumn id="2" xr3:uid="{28C9D892-6CF5-4078-BD35-4DFC79CC46BA}" name="Mán" dataDxfId="599"/>
    <tableColumn id="3" xr3:uid="{1F069BF5-FE46-4044-BF64-2617774ABAC0}" name="Þrið" dataDxfId="598"/>
    <tableColumn id="4" xr3:uid="{16AB3476-D3FB-4A91-AA9C-E89D7EFD1591}" name="Miðv" dataDxfId="597"/>
    <tableColumn id="5" xr3:uid="{E9DBA752-D3AE-4A72-8658-87CD45112B59}" name="Fimmt" dataDxfId="596"/>
    <tableColumn id="6" xr3:uid="{84AE6137-BB3A-4C71-97E9-4DDEFC5CA3B9}" name="Föst" dataDxfId="595"/>
    <tableColumn id="7" xr3:uid="{8E569A06-2951-4577-8A0E-35543020B023}" name="Laug" dataDxfId="594"/>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y" displayName="July" ref="C31:I37" totalsRowShown="0" headerRowDxfId="8" dataDxfId="1058" headerRowBorderDxfId="9">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unnudagur" dataDxfId="1057"/>
    <tableColumn id="2" xr3:uid="{568E5AFD-291F-45CA-83FA-D2B689223DA6}" name="Mánudagur" dataDxfId="1056"/>
    <tableColumn id="3" xr3:uid="{C8C03194-1D08-49BA-A13F-C8057F21DCFD}" name="Þriðjudagur" dataDxfId="1055"/>
    <tableColumn id="4" xr3:uid="{FA9F7A80-5142-4B66-A4DB-DD0C92AD12F8}" name="Miðvikudagur" dataDxfId="1054"/>
    <tableColumn id="5" xr3:uid="{B161F7ED-ED60-4234-A636-5B7151552BEE}" name="Fimmtudagur" dataDxfId="1053"/>
    <tableColumn id="6" xr3:uid="{B35D3CFE-C366-4BB1-8DB2-4AA956526C0F}" name="Föstudagur" dataDxfId="1052"/>
    <tableColumn id="7" xr3:uid="{AE059A51-FD33-4417-8D42-3C2CFA91888E}" name="Laugardagur" dataDxfId="1051"/>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6C440A91-E9A2-41A8-8CFE-44C7286FBBF3}" name="January2512161145" displayName="January2512161145" ref="B4:H9" totalsRowShown="0" headerRowDxfId="593" dataDxfId="592">
  <sortState xmlns:xlrd2="http://schemas.microsoft.com/office/spreadsheetml/2017/richdata2" ref="B5:H9">
    <sortCondition descending="1" ref="B4:B9"/>
  </sortState>
  <tableColumns count="7">
    <tableColumn id="1" xr3:uid="{6358B1F4-95DB-4531-8CDB-E4F5F219A171}" name="SUN" dataDxfId="591"/>
    <tableColumn id="2" xr3:uid="{D14C0133-C516-4DA5-84B8-97C82E7D3D51}" name="Mán" dataDxfId="590"/>
    <tableColumn id="3" xr3:uid="{75BB139B-7E83-44B2-BAA8-0B878C443C23}" name="Þrið" dataDxfId="589"/>
    <tableColumn id="4" xr3:uid="{607C0555-D7CF-4ECC-88AB-E6B30581F1D5}" name="Miðv" dataDxfId="588"/>
    <tableColumn id="5" xr3:uid="{C6634AEF-2DE9-46F1-8128-26C8EA3EFA9F}" name="Fimmt" dataDxfId="587"/>
    <tableColumn id="6" xr3:uid="{16975657-2CE9-436D-B2C6-E4D3CF06CF71}" name="Föst" dataDxfId="586"/>
    <tableColumn id="7" xr3:uid="{BDE6B8C3-5617-468B-951A-685F42B0092E}" name="Laug" dataDxfId="585"/>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849F243A-B7D3-4B63-87CA-DF24B64DAD12}" name="September211050146" displayName="September211050146" ref="B35:H41" totalsRowShown="0" headerRowDxfId="584" dataDxfId="583">
  <tableColumns count="7">
    <tableColumn id="1" xr3:uid="{811A8B08-5169-447E-97EA-A13108E87089}" name="SUN" dataDxfId="582"/>
    <tableColumn id="2" xr3:uid="{90EC7B3D-8489-4172-BF48-84A838C883EF}" name="Mán" dataDxfId="581"/>
    <tableColumn id="3" xr3:uid="{102EF242-F487-4E52-9691-B686DC12E664}" name="Þrið" dataDxfId="580"/>
    <tableColumn id="4" xr3:uid="{46AAF205-33A8-4E4D-B534-D5AE3C406AC3}" name="Miðv" dataDxfId="579"/>
    <tableColumn id="5" xr3:uid="{05888F79-577C-4E95-8BB0-86EF3CF6BE77}" name="Fimmt" dataDxfId="578"/>
    <tableColumn id="6" xr3:uid="{D50A3EC8-4101-4B83-8DEF-76024570C918}" name="Föst" dataDxfId="577"/>
    <tableColumn id="7" xr3:uid="{6155730C-8E09-4E56-977D-125252257EE9}" name="Laug" dataDxfId="576"/>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395DF08E-CE4B-4AF7-B3D3-9FE246DB997F}" name="October311151147" displayName="October311151147" ref="I35:O41" totalsRowShown="0" headerRowDxfId="575" dataDxfId="574">
  <tableColumns count="7">
    <tableColumn id="1" xr3:uid="{7BE91A19-2CB1-46DD-808F-716B27FF8B5E}" name="SUN" dataDxfId="573"/>
    <tableColumn id="2" xr3:uid="{E34C7E02-70D4-4BB9-9D54-6203FEDCA8E3}" name="Mán" dataDxfId="572"/>
    <tableColumn id="3" xr3:uid="{171BDAF7-1ED7-4771-9DE8-1297C27ED79B}" name="Þrið" dataDxfId="571"/>
    <tableColumn id="4" xr3:uid="{2252EA8E-8F01-47A6-A05A-5FFA6365D317}" name="Miðv" dataDxfId="570"/>
    <tableColumn id="5" xr3:uid="{E6CDAFDE-14E4-4B46-8A2A-D3FAAA3BFB1A}" name="Fimmt" dataDxfId="569"/>
    <tableColumn id="6" xr3:uid="{ABA59E27-178E-46C9-A015-84F08F4E999C}" name="Föst" dataDxfId="568"/>
    <tableColumn id="7" xr3:uid="{F7B68368-59CA-4EA2-8DBA-86039834AC0E}" name="Laug" dataDxfId="567"/>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7" xr:uid="{7B589FC7-8ED4-4059-8CFE-FF5D31F5A752}" name="December411252148" displayName="December411252148" ref="I43:O49" totalsRowShown="0" headerRowDxfId="566" dataDxfId="565">
  <tableColumns count="7">
    <tableColumn id="1" xr3:uid="{461A62FA-35BE-4038-B52C-FAF835EFA6B4}" name="SUN" dataDxfId="564"/>
    <tableColumn id="2" xr3:uid="{FDF178F9-2709-4A6B-8683-D776A720E89A}" name="Mán" dataDxfId="563"/>
    <tableColumn id="3" xr3:uid="{F1CFF889-CB19-4266-90FB-8953E7E8E561}" name="Þrið" dataDxfId="562"/>
    <tableColumn id="4" xr3:uid="{4DB22D17-9044-4E26-B4CC-E4A233E2F548}" name="Miðv" dataDxfId="561"/>
    <tableColumn id="5" xr3:uid="{43034E1E-D09D-4803-83C4-E8F91FBA656F}" name="Fimmt" dataDxfId="560"/>
    <tableColumn id="6" xr3:uid="{E09E9533-9074-4CE7-939B-700F180FE965}" name="Föst" dataDxfId="559"/>
    <tableColumn id="7" xr3:uid="{7754144E-5810-48E5-AD27-5EDC25856304}" name="Laug" dataDxfId="558"/>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8" xr:uid="{5C44B218-434E-4803-99B2-AB5D6599AC52}" name="November511353149" displayName="November511353149" ref="B43:H49" totalsRowShown="0" headerRowDxfId="557" dataDxfId="556">
  <tableColumns count="7">
    <tableColumn id="1" xr3:uid="{8DDF5401-C27C-42AB-A9E1-543479766993}" name="SUN" dataDxfId="555"/>
    <tableColumn id="2" xr3:uid="{69CB4310-B178-4F63-B1BC-D848F7C760B3}" name="Mán" dataDxfId="554"/>
    <tableColumn id="3" xr3:uid="{2A6381D2-093A-41DE-A012-A1F666DE6512}" name="Þrið" dataDxfId="553"/>
    <tableColumn id="4" xr3:uid="{92D3C00B-65E0-4BAD-A42B-1EE9A69B7531}" name="Miðv" dataDxfId="552"/>
    <tableColumn id="5" xr3:uid="{EC7EB5BB-6EF4-451B-A43A-FCF17545862A}" name="Fimmt" dataDxfId="551"/>
    <tableColumn id="6" xr3:uid="{45175EC9-750A-48B8-9B4F-CFA1ACDFF4F5}" name="Föst" dataDxfId="550"/>
    <tableColumn id="7" xr3:uid="{360103F4-E96B-4971-9411-1BD5A2567EF4}" name="Laug" dataDxfId="549"/>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9" xr:uid="{EDA79E42-E6AA-494C-A48A-954DFBF6907B}" name="August611454150" displayName="August611454150" ref="I27:O33" totalsRowShown="0" headerRowDxfId="548" dataDxfId="547">
  <tableColumns count="7">
    <tableColumn id="1" xr3:uid="{55EBCF64-D3B3-4F15-ACCA-ADEFD29DE74E}" name="SUN" dataDxfId="546"/>
    <tableColumn id="2" xr3:uid="{7DD47C4F-4250-4A6E-93AA-87ED3963ABCC}" name="Mán" dataDxfId="545"/>
    <tableColumn id="3" xr3:uid="{9507947F-90B3-44B2-B448-2938235C3E41}" name="Þrið" dataDxfId="544"/>
    <tableColumn id="4" xr3:uid="{19F593C3-1683-4DB0-810D-29A39C1D5837}" name="Miðv" dataDxfId="543"/>
    <tableColumn id="5" xr3:uid="{13241039-5143-43DD-97D7-C41C840A8A65}" name="Fimmt" dataDxfId="542"/>
    <tableColumn id="6" xr3:uid="{7C76531E-3E53-423F-B335-AAECF41250A0}" name="Föst" dataDxfId="541"/>
    <tableColumn id="7" xr3:uid="{15E669AE-D5F0-44FB-85A5-B9D9597D47CA}" name="Laug" dataDxfId="540"/>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0" xr:uid="{D6E3D470-84D8-4165-A479-99FB45A0B546}" name="July711555151" displayName="July711555151" ref="B27:H33" totalsRowShown="0" headerRowDxfId="539" dataDxfId="538">
  <tableColumns count="7">
    <tableColumn id="1" xr3:uid="{24954A25-59DC-4D00-A609-1BF3B0805ABD}" name="SUN" dataDxfId="537"/>
    <tableColumn id="2" xr3:uid="{A5CF6C0A-7847-4492-87FE-F3E7F7732640}" name="Mán" dataDxfId="536"/>
    <tableColumn id="3" xr3:uid="{B70FDCD3-B3EA-4FCD-ABA0-3E0A4B083C8D}" name="Þrið" dataDxfId="535"/>
    <tableColumn id="4" xr3:uid="{215D1BC5-B8F2-47A8-84A9-BF57E848B077}" name="Miðv" dataDxfId="534"/>
    <tableColumn id="5" xr3:uid="{D7BC50AE-717A-4406-9E1A-F07A63AFF67F}" name="Fimmt" dataDxfId="533"/>
    <tableColumn id="6" xr3:uid="{5D867BB6-535D-4EE7-80BA-1C0E59682DF1}" name="Föst" dataDxfId="532"/>
    <tableColumn id="7" xr3:uid="{601BF313-210F-4A46-863B-C7E23BFF0E05}" name="Laug" dataDxfId="531"/>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1" xr:uid="{2406AFF5-6478-4FD4-AD45-C75C51811098}" name="June811656152" displayName="June811656152" ref="I19:O25" totalsRowShown="0" headerRowDxfId="530" dataDxfId="529">
  <tableColumns count="7">
    <tableColumn id="1" xr3:uid="{EF46C9A6-1CE8-41B4-BB2A-40F6475DAF70}" name="SUN" dataDxfId="528"/>
    <tableColumn id="2" xr3:uid="{F69A1E01-6771-4F29-BF68-06BE747BE8BE}" name="Mán" dataDxfId="527"/>
    <tableColumn id="3" xr3:uid="{FB112DBD-7097-490B-A17D-469D2EAF35B2}" name="Þrið" dataDxfId="526"/>
    <tableColumn id="4" xr3:uid="{8CBB05C7-A479-418B-9DA0-03C5E33C769C}" name="Miðv" dataDxfId="525"/>
    <tableColumn id="5" xr3:uid="{363E770E-1FA9-41B8-933D-9D98F51160ED}" name="Fimmt" dataDxfId="524"/>
    <tableColumn id="6" xr3:uid="{53D9CC14-F55C-4915-AB89-66D669F5FE1D}" name="Föst" dataDxfId="523"/>
    <tableColumn id="7" xr3:uid="{2D388093-8F85-4B92-B214-FD6F2C414A45}" name="Laug" dataDxfId="522"/>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2" xr:uid="{59AD8596-F73F-4749-B1BE-E4619EADA420}" name="May_911757153" displayName="May_911757153" ref="B19:H25" totalsRowShown="0" headerRowDxfId="521" dataDxfId="520">
  <tableColumns count="7">
    <tableColumn id="1" xr3:uid="{09A6D296-E338-48AA-9096-5A3B6698F423}" name="SUN" dataDxfId="519"/>
    <tableColumn id="2" xr3:uid="{E69E457A-E742-4693-802C-6263084E88A3}" name="Mán" dataDxfId="518"/>
    <tableColumn id="3" xr3:uid="{4C7078E6-CEED-494E-8621-C403B13DE533}" name="Þrið" dataDxfId="517"/>
    <tableColumn id="4" xr3:uid="{0AC6CB01-97FD-4A99-9FB8-211D10950FE0}" name="Miðv" dataDxfId="516"/>
    <tableColumn id="5" xr3:uid="{E991C7F3-4697-44A9-84E8-5AF4B0B75515}" name="Fimmt" dataDxfId="515"/>
    <tableColumn id="6" xr3:uid="{343D44FD-F37A-4D61-831C-457A9BA78759}" name="Föst" dataDxfId="514"/>
    <tableColumn id="7" xr3:uid="{9E299441-2B3F-46D0-9B27-A877DE7A727A}" name="Laug" dataDxfId="513"/>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3" xr:uid="{095DF24F-7D0C-435F-B6E3-8528C0DED9BE}" name="March2211858154" displayName="March2211858154" ref="B11:H17" totalsRowShown="0" headerRowDxfId="512" dataDxfId="511">
  <tableColumns count="7">
    <tableColumn id="1" xr3:uid="{8D064008-6D45-43BB-8D95-6BFF64BD316B}" name="SUN" dataDxfId="510"/>
    <tableColumn id="2" xr3:uid="{873592B1-0AD9-433C-B620-FC390DE85A1B}" name="Mán" dataDxfId="509"/>
    <tableColumn id="3" xr3:uid="{33BB6303-1B1C-45F3-9095-62425E09145E}" name="Þrið" dataDxfId="508"/>
    <tableColumn id="4" xr3:uid="{934AE972-23E8-402B-9C24-EA680E7BFC98}" name="Miðv" dataDxfId="507"/>
    <tableColumn id="5" xr3:uid="{9F7F27A1-9440-4888-B81C-ACD042BDB727}" name="Fimmt" dataDxfId="506"/>
    <tableColumn id="6" xr3:uid="{F5DCB76B-59EC-4D9D-8C93-5B84A417F14E}" name="Föst" dataDxfId="505"/>
    <tableColumn id="7" xr3:uid="{E5E7C4A5-59A4-461D-9B92-B3F53E9563CC}" name="Laug" dataDxfId="504"/>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e" displayName="June" ref="K22:Q28" totalsRowShown="0" headerRowDxfId="12" dataDxfId="1050" headerRowBorderDxfId="13">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unnudagur" dataDxfId="1049"/>
    <tableColumn id="2" xr3:uid="{C194C86A-B8C3-4374-966A-22BFA0B87048}" name="Mánudagur" dataDxfId="1048"/>
    <tableColumn id="3" xr3:uid="{59B5196A-9902-475A-80A7-EFF51EFA062C}" name="Þriðjudagur" dataDxfId="1047"/>
    <tableColumn id="4" xr3:uid="{40178AF9-C419-4535-8950-10F3AF777975}" name="Miðvikudagur" dataDxfId="1046"/>
    <tableColumn id="5" xr3:uid="{BDB3553D-E653-45F5-90BF-B9941CEE517B}" name="Fimmtudagur" dataDxfId="1045"/>
    <tableColumn id="6" xr3:uid="{C391E899-8C56-4F85-BC13-979EA10FF077}" name="Föstudagur" dataDxfId="1044"/>
    <tableColumn id="7" xr3:uid="{AF6B7E0C-93D9-4615-ABA0-6086AA3DDB65}" name="Laugardagur" dataDxfId="1043"/>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4" xr:uid="{A9E261F2-F590-4A27-8C31-99CF0BE1FA74}" name="April2311959155" displayName="April2311959155" ref="I11:O17" totalsRowShown="0" headerRowDxfId="503" dataDxfId="502">
  <tableColumns count="7">
    <tableColumn id="1" xr3:uid="{86AFE217-415D-49F9-8651-9F631A375613}" name="SUN" dataDxfId="501"/>
    <tableColumn id="2" xr3:uid="{5ACB0890-34C7-4801-9ECB-4EAF1F86554C}" name="Mán" dataDxfId="500"/>
    <tableColumn id="3" xr3:uid="{61AAF52F-5CC6-4E2F-BC19-DF703BE00D2A}" name="Þrið" dataDxfId="499"/>
    <tableColumn id="4" xr3:uid="{ADA6BE39-DA41-4CD0-A10C-5F2975FD434B}" name="Miðv" dataDxfId="498"/>
    <tableColumn id="5" xr3:uid="{135AC611-D812-43E3-A886-AFE4A071D4EF}" name="Fimmt" dataDxfId="497"/>
    <tableColumn id="6" xr3:uid="{E9F1A701-FDE7-42B8-9B9B-6FE02A952FF9}" name="Föst" dataDxfId="496"/>
    <tableColumn id="7" xr3:uid="{F7D1E916-2E90-41B1-AEB1-3D05FA8C903D}" name="Laug" dataDxfId="495"/>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5" xr:uid="{564A7F8D-E075-4D23-96FA-75C9819A9470}" name="February2412060156" displayName="February2412060156" ref="I4:O9" totalsRowShown="0" headerRowDxfId="494" dataDxfId="493">
  <tableColumns count="7">
    <tableColumn id="1" xr3:uid="{784EA255-DEE5-43AC-80C6-4E1A871A847B}" name="SUN" dataDxfId="492"/>
    <tableColumn id="2" xr3:uid="{30FCE664-47BE-4D0D-9F3D-A49B7145ED4A}" name="Mán" dataDxfId="491"/>
    <tableColumn id="3" xr3:uid="{95EB748F-7D76-42B3-8E74-0CB08DD1CE6A}" name="Þrið" dataDxfId="490"/>
    <tableColumn id="4" xr3:uid="{A162DC28-9E16-4A9C-A1F2-CD61064632FA}" name="Miðv" dataDxfId="489"/>
    <tableColumn id="5" xr3:uid="{F43E5B3E-17A4-493A-8058-6F41D94D1F82}" name="Fimmt" dataDxfId="488"/>
    <tableColumn id="6" xr3:uid="{FD6257AC-C413-413C-BAE5-CF04CCCA18AA}" name="Föst" dataDxfId="487"/>
    <tableColumn id="7" xr3:uid="{0C3C6566-7189-4004-8889-1B128F3BD1E4}" name="Laug" dataDxfId="486"/>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6" xr:uid="{2B79BDA0-A1A9-465C-9E9A-E7B6BB073F4C}" name="January2512161157" displayName="January2512161157" ref="B4:H9" totalsRowShown="0" headerRowDxfId="485" dataDxfId="484">
  <sortState xmlns:xlrd2="http://schemas.microsoft.com/office/spreadsheetml/2017/richdata2" ref="B5:H9">
    <sortCondition descending="1" ref="B4:B9"/>
  </sortState>
  <tableColumns count="7">
    <tableColumn id="1" xr3:uid="{8322CC2D-BADE-4D9A-A982-08FA18521ACE}" name="SUN" dataDxfId="483"/>
    <tableColumn id="2" xr3:uid="{15A9ECB3-A187-48C1-BD9A-A05E2FBEB3D1}" name="Mán" dataDxfId="482"/>
    <tableColumn id="3" xr3:uid="{BA8E6C40-7277-453E-BDA2-4B1893441A12}" name="Þrið" dataDxfId="481"/>
    <tableColumn id="4" xr3:uid="{54E8FC82-969C-4EE2-86CC-FC17F3043363}" name="Miðv" dataDxfId="480"/>
    <tableColumn id="5" xr3:uid="{06CB3DB4-356C-4656-8FCC-38B406C5CAFD}" name="Fimmt" dataDxfId="479"/>
    <tableColumn id="6" xr3:uid="{415220F7-2B36-4D65-8ACB-C9EFCF685EDE}" name="Föst" dataDxfId="478"/>
    <tableColumn id="7" xr3:uid="{3038E85C-DA73-4705-97AD-9F95B5C081D3}" name="Laug" dataDxfId="477"/>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9" xr:uid="{1599885C-5F63-43C0-A353-2CAC20F7D610}" name="September211050170" displayName="September211050170" ref="B35:H41" totalsRowShown="0" headerRowDxfId="476" dataDxfId="475">
  <tableColumns count="7">
    <tableColumn id="1" xr3:uid="{DEAB646C-7719-4404-85F8-523C1009E174}" name="SUN" dataDxfId="474"/>
    <tableColumn id="2" xr3:uid="{36454B4D-3DC1-44ED-8DF2-94FF22E96062}" name="Mán" dataDxfId="473"/>
    <tableColumn id="3" xr3:uid="{5C8984F4-0A79-4B75-8E33-B3DCB3C1791F}" name="Þrið" dataDxfId="472"/>
    <tableColumn id="4" xr3:uid="{E3DD3DFE-080A-49D8-B81F-E7CB58600DBB}" name="Miðv" dataDxfId="471"/>
    <tableColumn id="5" xr3:uid="{648C8315-71F9-4743-9918-B3611E8A4EA5}" name="Fimmt" dataDxfId="470"/>
    <tableColumn id="6" xr3:uid="{E0A7C8AE-7481-4607-B832-E9BB580127BA}" name="Föst" dataDxfId="469"/>
    <tableColumn id="7" xr3:uid="{C7BD526D-271B-4EB6-A63C-9237F4E0ED1D}" name="Laug" dataDxfId="468"/>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0" xr:uid="{017FF552-5B25-4FA8-8CC1-80D52BAE37A4}" name="October311151171" displayName="October311151171" ref="I35:O41" totalsRowShown="0" headerRowDxfId="467" dataDxfId="466">
  <tableColumns count="7">
    <tableColumn id="1" xr3:uid="{9BF72FAC-B6D7-411D-A8EA-451E067481B7}" name="SUN" dataDxfId="465"/>
    <tableColumn id="2" xr3:uid="{31969C82-67DF-4EDF-8230-AB8CD728B0F4}" name="Mán" dataDxfId="464"/>
    <tableColumn id="3" xr3:uid="{2D1FE5D4-523B-41E3-8CE4-2AC1F275A159}" name="Þrið" dataDxfId="463"/>
    <tableColumn id="4" xr3:uid="{32FD1988-F201-40CF-8D74-75ED949C8C01}" name="Miðv" dataDxfId="462"/>
    <tableColumn id="5" xr3:uid="{C62C5099-CA0A-4D61-B0A5-2586400DD36B}" name="Fimmt" dataDxfId="461"/>
    <tableColumn id="6" xr3:uid="{96A9FA52-4E36-43A3-AF44-63221992B112}" name="Föst" dataDxfId="460"/>
    <tableColumn id="7" xr3:uid="{62203D50-A320-4473-B658-94304CC35BFE}" name="Laug" dataDxfId="459"/>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1" xr:uid="{82E8EDC2-CD25-4C3C-8875-3D0E41415BF2}" name="December411252172" displayName="December411252172" ref="I43:O49" totalsRowShown="0" headerRowDxfId="458" dataDxfId="457">
  <tableColumns count="7">
    <tableColumn id="1" xr3:uid="{4F0B53FA-3A41-48F1-9F4A-42FCF363CB7D}" name="SUN" dataDxfId="456"/>
    <tableColumn id="2" xr3:uid="{982EEB6F-F7D8-45C1-9183-4B6468704F47}" name="Mán" dataDxfId="455"/>
    <tableColumn id="3" xr3:uid="{484B3DE8-DC8F-4C37-AB64-83F8A88D5AE4}" name="Þrið" dataDxfId="454"/>
    <tableColumn id="4" xr3:uid="{DC5D2D22-6F84-4716-8215-C6469B5E5ECF}" name="Miðv" dataDxfId="453"/>
    <tableColumn id="5" xr3:uid="{A8050FB3-43F1-40B5-A5FC-30C8DAF75129}" name="Fimmt" dataDxfId="452"/>
    <tableColumn id="6" xr3:uid="{60AF6F0F-8E03-40A2-9AEC-8ADF7C371333}" name="Föst" dataDxfId="451"/>
    <tableColumn id="7" xr3:uid="{D813C154-5535-4307-BB67-0E8C1F2CA271}" name="Laug" dataDxfId="450"/>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2" xr:uid="{2D850C53-3393-443D-9555-9665A649E3CD}" name="November511353173" displayName="November511353173" ref="B43:H49" totalsRowShown="0" headerRowDxfId="449" dataDxfId="448">
  <tableColumns count="7">
    <tableColumn id="1" xr3:uid="{E356876D-567F-422A-962C-3DB3A247DF46}" name="SUN" dataDxfId="447"/>
    <tableColumn id="2" xr3:uid="{C0A37842-22E9-4651-9F9C-7C3DEF40A30D}" name="Mán" dataDxfId="446"/>
    <tableColumn id="3" xr3:uid="{F255DB59-A7A7-47A2-8A9D-ADC4DDB7AC32}" name="Þrið" dataDxfId="445"/>
    <tableColumn id="4" xr3:uid="{52026AD4-145F-4263-A8E9-708720BE8FB7}" name="Miðv" dataDxfId="444"/>
    <tableColumn id="5" xr3:uid="{EB25F2C0-A605-46D3-8009-49EB16EA9F07}" name="Fimmt" dataDxfId="443"/>
    <tableColumn id="6" xr3:uid="{4501BCDC-7AF4-4C28-8FB7-F01DB8F1951F}" name="Föst" dataDxfId="442"/>
    <tableColumn id="7" xr3:uid="{7848FC5E-113B-4F1D-9B2A-BE897642935C}" name="Laug" dataDxfId="441"/>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3" xr:uid="{CB4A17BE-BCC8-4FAA-B2D2-C76E5F1C1A14}" name="August611454174" displayName="August611454174" ref="I27:O33" totalsRowShown="0" headerRowDxfId="440" dataDxfId="439">
  <tableColumns count="7">
    <tableColumn id="1" xr3:uid="{E3371802-DE91-46A4-86A4-75837CA2A16A}" name="SUN" dataDxfId="438"/>
    <tableColumn id="2" xr3:uid="{9D9E442A-48CB-4605-9481-1B9B0B160603}" name="Mán" dataDxfId="437"/>
    <tableColumn id="3" xr3:uid="{709E5312-8649-45F8-A16A-314F4420114F}" name="Þrið" dataDxfId="436"/>
    <tableColumn id="4" xr3:uid="{48B9DDB1-932C-4845-8663-C631CBB34F51}" name="Miðv" dataDxfId="435"/>
    <tableColumn id="5" xr3:uid="{5A818CA1-09FB-4A90-91B3-E46D12106FA4}" name="Fimmt" dataDxfId="434"/>
    <tableColumn id="6" xr3:uid="{67483A64-7149-4FB3-AD80-BDF118C3D754}" name="Föst" dataDxfId="433"/>
    <tableColumn id="7" xr3:uid="{DC497938-F244-49BB-8755-BAC5E8E59D20}" name="Laug" dataDxfId="432"/>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4" xr:uid="{D7F5F137-EBBE-4B4E-BE62-2B3168A61C7D}" name="July711555175" displayName="July711555175" ref="B27:H33" totalsRowShown="0" headerRowDxfId="431" dataDxfId="430">
  <tableColumns count="7">
    <tableColumn id="1" xr3:uid="{DD1BE08A-7DC1-46B5-A342-7B70119DB40E}" name="SUN" dataDxfId="429"/>
    <tableColumn id="2" xr3:uid="{085D18E8-703E-4608-B6C2-1C80EC4FEB36}" name="Mán" dataDxfId="428"/>
    <tableColumn id="3" xr3:uid="{4757C61F-A4D8-4C9F-8205-3783AF439D66}" name="Þrið" dataDxfId="427"/>
    <tableColumn id="4" xr3:uid="{AA661681-FD14-4109-9EC8-DE68984C0D5D}" name="Miðv" dataDxfId="426"/>
    <tableColumn id="5" xr3:uid="{4717FD04-1FCB-4CAF-9928-4C20CD51BD81}" name="Fimmt" dataDxfId="425"/>
    <tableColumn id="6" xr3:uid="{9A5A3990-E7E3-4FD5-89FB-2EE67752650B}" name="Föst" dataDxfId="424"/>
    <tableColumn id="7" xr3:uid="{F8940D91-E1F5-42EE-AC0E-2DF277751113}" name="Laug" dataDxfId="423"/>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5" xr:uid="{9557E9BC-D43F-4450-9617-8AB8F426B16E}" name="June811656176" displayName="June811656176" ref="I19:O25" totalsRowShown="0" headerRowDxfId="422" dataDxfId="421">
  <tableColumns count="7">
    <tableColumn id="1" xr3:uid="{F7382306-746F-4CB2-A534-40DE7D7E6FF3}" name="SUN" dataDxfId="420"/>
    <tableColumn id="2" xr3:uid="{464A091D-ECDA-4268-9D6E-E7DFB60993EC}" name="Mán" dataDxfId="419"/>
    <tableColumn id="3" xr3:uid="{798BA07C-4B84-4A59-A460-78D66070175E}" name="Þrið" dataDxfId="418"/>
    <tableColumn id="4" xr3:uid="{EEE5BB2C-C080-430E-95BA-FCC54E016C2D}" name="Miðv" dataDxfId="417"/>
    <tableColumn id="5" xr3:uid="{8678553A-99CD-4C43-998E-618716AF9A85}" name="Fimmt" dataDxfId="416"/>
    <tableColumn id="6" xr3:uid="{355C58B4-B779-46D2-8993-3EAB9C84D3BE}" name="Föst" dataDxfId="415"/>
    <tableColumn id="7" xr3:uid="{37328BE4-F376-4CFB-BB10-BF87DF8CC080}" name="Laug" dataDxfId="414"/>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ay" displayName="May" ref="C22:I28" totalsRowShown="0" headerRowDxfId="14" dataDxfId="1042" headerRowBorderDxfId="15">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unnudagur" dataDxfId="37"/>
    <tableColumn id="2" xr3:uid="{0D18FAF9-1362-4AF0-B56F-782045BC6DB7}" name="Mánudagur" dataDxfId="36"/>
    <tableColumn id="3" xr3:uid="{8FBCF9B5-6CA8-4EB0-9DF9-D8F0F6F9C6BC}" name="Þriðjudagur" dataDxfId="35"/>
    <tableColumn id="4" xr3:uid="{4F7F0F7F-47CD-4FF1-9E35-1B24099D080C}" name="Miðvikudagur" dataDxfId="34"/>
    <tableColumn id="5" xr3:uid="{DF92B16F-6BC5-4BDE-98FB-CDC534ADD668}" name="Fimmtudagur" dataDxfId="33"/>
    <tableColumn id="6" xr3:uid="{D029CFB9-380E-45BB-8A4B-FA3072C21946}" name="Föstudagur" dataDxfId="32"/>
    <tableColumn id="7" xr3:uid="{478495E3-4C1A-4928-9264-BB651B96552E}" name="Laugardagur" dataDxfId="31"/>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6" xr:uid="{40B5E542-624A-4E52-A2C1-90E55C878FB2}" name="May_911757177" displayName="May_911757177" ref="B19:H25" totalsRowShown="0" headerRowDxfId="413" dataDxfId="412">
  <tableColumns count="7">
    <tableColumn id="1" xr3:uid="{EC31A422-25EA-4AF2-802B-3D7CD973A624}" name="SUN" dataDxfId="411"/>
    <tableColumn id="2" xr3:uid="{E71165A0-0FF0-48E4-A49A-618E57B32F19}" name="Mán" dataDxfId="410"/>
    <tableColumn id="3" xr3:uid="{71C7316A-32D4-4A99-8FC4-ECA92E6452BC}" name="Þrið" dataDxfId="409"/>
    <tableColumn id="4" xr3:uid="{B3D1E3F5-61B8-4CEC-8C5D-715E1855C205}" name="Miðv" dataDxfId="408"/>
    <tableColumn id="5" xr3:uid="{17F37790-F8C9-4374-B65B-6F745B86F86D}" name="Fimmt" dataDxfId="407"/>
    <tableColumn id="6" xr3:uid="{9245C120-D429-4821-AF20-6ED85F8EC0D5}" name="Föst" dataDxfId="406"/>
    <tableColumn id="7" xr3:uid="{CE4A33C7-AAB5-4E67-9E74-8A226F57139F}" name="Laug" dataDxfId="405"/>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7" xr:uid="{A908FC77-A75A-4779-8406-96942BBA6113}" name="March2211858178" displayName="March2211858178" ref="B11:H17" totalsRowShown="0" headerRowDxfId="404" dataDxfId="403">
  <tableColumns count="7">
    <tableColumn id="1" xr3:uid="{49194B5B-860B-488C-83C5-FA6F6AC44413}" name="SUN" dataDxfId="402"/>
    <tableColumn id="2" xr3:uid="{336CC9D5-A4F6-48D0-AC12-E780A3334C76}" name="Mán" dataDxfId="401"/>
    <tableColumn id="3" xr3:uid="{0FF9C7EE-CE5B-491F-B981-2C5FB676953E}" name="Þrið" dataDxfId="400"/>
    <tableColumn id="4" xr3:uid="{A457F213-E02F-41C0-B206-09C99C390225}" name="Miðv" dataDxfId="399"/>
    <tableColumn id="5" xr3:uid="{6451D834-953F-4A5A-958C-A2BA5750DBE1}" name="Fimmt" dataDxfId="398"/>
    <tableColumn id="6" xr3:uid="{CA670B22-6101-4E36-8377-9ED6347F69B9}" name="Föst" dataDxfId="397"/>
    <tableColumn id="7" xr3:uid="{81615FDA-DCA3-443C-87BA-9C4B03C6DE4C}" name="Laug" dataDxfId="396"/>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8" xr:uid="{6AF0AF03-37D2-4C42-8667-63920C983F73}" name="April2311959179" displayName="April2311959179" ref="I11:O17" totalsRowShown="0" headerRowDxfId="395" dataDxfId="394">
  <tableColumns count="7">
    <tableColumn id="1" xr3:uid="{53979C49-D7B2-4558-8275-BBE539CFE108}" name="SUN" dataDxfId="393"/>
    <tableColumn id="2" xr3:uid="{A0CCC6C5-8659-4039-910B-6342E68DE460}" name="Mán" dataDxfId="392"/>
    <tableColumn id="3" xr3:uid="{91C297E8-9E06-4C49-B6C6-C7D1E6365B89}" name="Þrið" dataDxfId="391"/>
    <tableColumn id="4" xr3:uid="{846DF5D4-3352-47D4-A1FE-046198509FB8}" name="Miðv" dataDxfId="390"/>
    <tableColumn id="5" xr3:uid="{F41B75A6-A7E4-4275-BC79-7C5581168ECF}" name="Fimmt" dataDxfId="389"/>
    <tableColumn id="6" xr3:uid="{C24819F3-D138-4D35-BDB8-3B59B9F87499}" name="Föst" dataDxfId="388"/>
    <tableColumn id="7" xr3:uid="{E2F9ECCC-DD6D-4EE9-B5B4-73693C55981E}" name="Laug" dataDxfId="387"/>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9" xr:uid="{1B4051E2-9FFC-4AAF-B2E6-FDB7DD1BFF9F}" name="February2412060180" displayName="February2412060180" ref="I4:O9" totalsRowShown="0" headerRowDxfId="386" dataDxfId="385">
  <tableColumns count="7">
    <tableColumn id="1" xr3:uid="{03692779-1FBE-4837-9E7D-B45AB5CC3374}" name="SUN" dataDxfId="384"/>
    <tableColumn id="2" xr3:uid="{122B95AE-C4A0-443B-8FF9-07D789DB48A1}" name="Mán" dataDxfId="383"/>
    <tableColumn id="3" xr3:uid="{98521D78-A263-408B-BBBE-AC7F8755D6F7}" name="Þrið" dataDxfId="382"/>
    <tableColumn id="4" xr3:uid="{9CA64761-0AC2-4AAA-ADF6-0CA2D47B68C1}" name="Miðv" dataDxfId="381"/>
    <tableColumn id="5" xr3:uid="{CBBCB926-FE69-4C9D-9F55-AA82F8E53F5E}" name="Fimmt" dataDxfId="380"/>
    <tableColumn id="6" xr3:uid="{B4B7A7CE-6FDA-47EA-8AB5-DD97E3E516A4}" name="Föst" dataDxfId="379"/>
    <tableColumn id="7" xr3:uid="{030247B1-DDD8-4B2F-9ED5-69A6C0B0B39E}" name="Laug" dataDxfId="378"/>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0" xr:uid="{DB9B4D8C-C7C1-4739-A7BC-624CFDC12CBF}" name="January2512161181" displayName="January2512161181" ref="B4:H9" totalsRowShown="0" headerRowDxfId="377" dataDxfId="376">
  <sortState xmlns:xlrd2="http://schemas.microsoft.com/office/spreadsheetml/2017/richdata2" ref="B5:H9">
    <sortCondition descending="1" ref="B4:B9"/>
  </sortState>
  <tableColumns count="7">
    <tableColumn id="1" xr3:uid="{FEDFF1AB-CDD7-4889-8110-BFDC522C3724}" name="SUN" dataDxfId="375"/>
    <tableColumn id="2" xr3:uid="{4C590742-36A6-4549-B5F4-838FEFF5E497}" name="Mán" dataDxfId="374"/>
    <tableColumn id="3" xr3:uid="{4439AB60-2D09-41C3-B256-6C5DAF0E947B}" name="Þrið" dataDxfId="373"/>
    <tableColumn id="4" xr3:uid="{8EBAF776-A234-404F-9DEC-9F12A20DCFD0}" name="Miðv" dataDxfId="372"/>
    <tableColumn id="5" xr3:uid="{FBA441D3-F63F-4593-9667-6FE52682E4AC}" name="Fimmt" dataDxfId="371"/>
    <tableColumn id="6" xr3:uid="{9DFF6FE3-89CC-4B9B-800E-D2F1154F1F7E}" name="Föst" dataDxfId="370"/>
    <tableColumn id="7" xr3:uid="{8EA7F1CB-558C-4D23-A769-D518887B3882}" name="Laug" dataDxfId="369"/>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1" xr:uid="{55682FC1-31B0-4727-A92A-2AA90B0A180E}" name="September211050182" displayName="September211050182" ref="B35:H41" totalsRowShown="0" headerRowDxfId="368" dataDxfId="367">
  <tableColumns count="7">
    <tableColumn id="1" xr3:uid="{FCD3526A-E241-4C22-925C-E0723F8EE04C}" name="SUN" dataDxfId="366"/>
    <tableColumn id="2" xr3:uid="{7CA60E10-12FC-4878-94CA-FB5AA56CCA53}" name="Mán" dataDxfId="365"/>
    <tableColumn id="3" xr3:uid="{0EC3C8EC-87E0-438D-B96D-FED788222372}" name="Þrið" dataDxfId="364"/>
    <tableColumn id="4" xr3:uid="{B8D7A2DF-5B53-4EBA-A448-D8BE6C51702D}" name="Miðv" dataDxfId="363"/>
    <tableColumn id="5" xr3:uid="{5A43A516-4296-45A8-9F8F-4825EA37D67E}" name="Fimmt" dataDxfId="362"/>
    <tableColumn id="6" xr3:uid="{5C3EA9E2-162E-44FB-BCF5-DD5398FCC2DB}" name="Föst" dataDxfId="361"/>
    <tableColumn id="7" xr3:uid="{A76699B6-E340-409A-829E-7A051DFF1CED}" name="Laug" dataDxfId="360"/>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2" xr:uid="{8124588A-4524-4FE1-9C9A-D7687DBC16CE}" name="October311151183" displayName="October311151183" ref="I35:O41" totalsRowShown="0" headerRowDxfId="359" dataDxfId="358">
  <tableColumns count="7">
    <tableColumn id="1" xr3:uid="{4207D43B-C4A0-4823-ACAE-5E0F84A9FECD}" name="SUN" dataDxfId="357"/>
    <tableColumn id="2" xr3:uid="{9D663FD1-6359-48A6-A2E8-FF8D23DACA5A}" name="Mán" dataDxfId="356"/>
    <tableColumn id="3" xr3:uid="{EF3585C2-D1C4-4B28-A9B0-4C4E1D7AB33E}" name="Þrið" dataDxfId="355"/>
    <tableColumn id="4" xr3:uid="{DF0418C2-2BE2-438D-B52C-BA46F123DFA7}" name="Miðv" dataDxfId="354"/>
    <tableColumn id="5" xr3:uid="{527746A9-A616-4325-9DF4-CBC330B084E8}" name="Fimmt" dataDxfId="353"/>
    <tableColumn id="6" xr3:uid="{FFE15AA6-2D61-4CF6-8AC7-46382F82CF5E}" name="Föst" dataDxfId="352"/>
    <tableColumn id="7" xr3:uid="{40E81F65-30A6-40E6-ADCF-58B7B49A6635}" name="Laug" dataDxfId="351"/>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3" xr:uid="{5B28666A-8665-4843-A16B-8DE4238FC071}" name="December411252184" displayName="December411252184" ref="I43:O49" totalsRowShown="0" headerRowDxfId="350" dataDxfId="349">
  <tableColumns count="7">
    <tableColumn id="1" xr3:uid="{106EA128-F182-4327-8741-31F1B0F641FA}" name="SUN" dataDxfId="348"/>
    <tableColumn id="2" xr3:uid="{E3A3D512-E062-4C82-BA72-EA854FA3338D}" name="Mán" dataDxfId="347"/>
    <tableColumn id="3" xr3:uid="{C4868346-15C2-408B-B828-54ECCC995B0E}" name="Þrið" dataDxfId="346"/>
    <tableColumn id="4" xr3:uid="{84A802DF-1A92-41C4-AFDF-D5502BD0ECB8}" name="Miðv" dataDxfId="345"/>
    <tableColumn id="5" xr3:uid="{753DFFF8-85FD-4904-A7A1-A329EF1BBB1E}" name="Fimmt" dataDxfId="344"/>
    <tableColumn id="6" xr3:uid="{66253DF5-5A5A-4658-8F72-33E5EE6FE0BF}" name="Föst" dataDxfId="343"/>
    <tableColumn id="7" xr3:uid="{8E58D612-7C79-4B58-A878-9C025225A326}" name="Laug" dataDxfId="342"/>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4" xr:uid="{74E04377-BA99-40E3-922E-0844D91E788D}" name="November511353185" displayName="November511353185" ref="B43:H49" totalsRowShown="0" headerRowDxfId="341" dataDxfId="340">
  <tableColumns count="7">
    <tableColumn id="1" xr3:uid="{EA9D7203-3FBA-495A-93E6-A7E3163AF427}" name="SUN" dataDxfId="339"/>
    <tableColumn id="2" xr3:uid="{A2CF939C-C8A3-442B-9353-DA70989CC638}" name="Mán" dataDxfId="338"/>
    <tableColumn id="3" xr3:uid="{3C31C4D5-3EC7-4881-A0C5-C7B952323216}" name="Þrið" dataDxfId="337"/>
    <tableColumn id="4" xr3:uid="{62B1E5A5-9195-4954-BBD5-41CBF076AD4C}" name="Miðv" dataDxfId="336"/>
    <tableColumn id="5" xr3:uid="{7237DE34-987E-473E-ADBA-1BBB7E10449C}" name="Fimmt" dataDxfId="335"/>
    <tableColumn id="6" xr3:uid="{27ED7B74-5C00-417A-A189-3EACE7AF9E74}" name="Föst" dataDxfId="334"/>
    <tableColumn id="7" xr3:uid="{4A142363-3FDF-4967-8638-2DFA794E70F4}" name="Laug" dataDxfId="333"/>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5" xr:uid="{6BFCC82B-A108-431E-BAA6-4564BD169432}" name="August611454186" displayName="August611454186" ref="I27:O33" totalsRowShown="0" headerRowDxfId="332" dataDxfId="331">
  <tableColumns count="7">
    <tableColumn id="1" xr3:uid="{178B202A-06F4-4B1F-864E-1CCC5A9F1B3E}" name="SUN" dataDxfId="330"/>
    <tableColumn id="2" xr3:uid="{32657F01-7425-49C3-8775-B04E028E9336}" name="Mán" dataDxfId="329"/>
    <tableColumn id="3" xr3:uid="{94CDC299-AB51-43EA-804D-8D89C928139C}" name="Þrið" dataDxfId="328"/>
    <tableColumn id="4" xr3:uid="{045A6492-76B9-4DA0-B02C-ABF9F28B2979}" name="Miðv" dataDxfId="327"/>
    <tableColumn id="5" xr3:uid="{2FC13371-027E-4FE4-8E20-3377E6DF2B09}" name="Fimmt" dataDxfId="326"/>
    <tableColumn id="6" xr3:uid="{EEF8F7A2-13C2-4654-A3F2-5C8CECB12D3F}" name="Föst" dataDxfId="325"/>
    <tableColumn id="7" xr3:uid="{69001B53-1BB5-4AF4-ACBB-C61CB4CE1621}" name="Laug" dataDxfId="324"/>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ch" displayName="March" ref="C13:I19" totalsRowShown="0" headerRowDxfId="20" dataDxfId="1041" headerRowBorderDxfId="21">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unnudagur" dataDxfId="1040"/>
    <tableColumn id="2" xr3:uid="{DD8FDA0B-3E4D-4BE5-ABD0-6A4A10D7346F}" name="Mánudagur" dataDxfId="1039"/>
    <tableColumn id="3" xr3:uid="{525A03B4-FE60-4320-8824-28642BB0B1ED}" name="Þriðjudagur" dataDxfId="1038"/>
    <tableColumn id="4" xr3:uid="{AFB9B421-9871-4103-9D22-CD1267615538}" name="Miðvikudagur" dataDxfId="1037"/>
    <tableColumn id="5" xr3:uid="{F3F809D4-B280-4CB6-AD4F-5694D0CD7653}" name="Fimmtudagur" dataDxfId="1036"/>
    <tableColumn id="6" xr3:uid="{43B35C36-7B34-4608-8FC7-292BFAB1A110}" name="Föstudagur" dataDxfId="1035"/>
    <tableColumn id="7" xr3:uid="{2A162B00-2D10-4072-99A5-4D8A31ECAC84}" name="Laugardagur" dataDxfId="1034"/>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6" xr:uid="{30B61B65-24B4-48E2-8503-E4D51D28D474}" name="July711555187" displayName="July711555187" ref="B27:H33" totalsRowShown="0" headerRowDxfId="323" dataDxfId="322">
  <tableColumns count="7">
    <tableColumn id="1" xr3:uid="{4AC109BA-911D-4E51-B2D6-B1A7BD97F3D4}" name="SUN" dataDxfId="321"/>
    <tableColumn id="2" xr3:uid="{979DA9F2-AC6A-4842-9BD3-282A64E62406}" name="Mán" dataDxfId="320"/>
    <tableColumn id="3" xr3:uid="{7822630E-4F61-42DC-A8D1-41741C04B84F}" name="Þrið" dataDxfId="319"/>
    <tableColumn id="4" xr3:uid="{EA092807-968B-4308-96CA-2DBB7EAAB376}" name="Miðv" dataDxfId="318"/>
    <tableColumn id="5" xr3:uid="{1CFF2B2F-C183-42E5-B7DE-3BB226CE0219}" name="Fimmt" dataDxfId="317"/>
    <tableColumn id="6" xr3:uid="{7029BBAB-02D3-4000-BBCD-C038BA9E757F}" name="Föst" dataDxfId="316"/>
    <tableColumn id="7" xr3:uid="{E331C708-9221-4671-9FB9-B9A70DBAC93F}" name="Laug" dataDxfId="315"/>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7" xr:uid="{006C8B49-4216-4372-BA81-3E999C29FAE8}" name="June811656188" displayName="June811656188" ref="I19:O25" totalsRowShown="0" headerRowDxfId="314" dataDxfId="313">
  <tableColumns count="7">
    <tableColumn id="1" xr3:uid="{89E8866A-475F-42D8-9BAB-6D344B0B35DA}" name="SUN" dataDxfId="312"/>
    <tableColumn id="2" xr3:uid="{36FB4465-5F80-4394-BD74-90835A9ADEED}" name="Mán" dataDxfId="311"/>
    <tableColumn id="3" xr3:uid="{8B71FD27-37F4-4125-97DF-DC1273D37960}" name="Þrið" dataDxfId="310"/>
    <tableColumn id="4" xr3:uid="{7462F3E6-AC11-4DBA-9F5D-72CD692A5D29}" name="Miðv" dataDxfId="309"/>
    <tableColumn id="5" xr3:uid="{F97A7ABA-6D93-4985-89B3-97F8F9A68C72}" name="Fimmt" dataDxfId="308"/>
    <tableColumn id="6" xr3:uid="{BDC9D806-E44E-4719-BDD1-356727115911}" name="Föst" dataDxfId="307"/>
    <tableColumn id="7" xr3:uid="{06D25F64-DE36-40C4-970F-33004A2C2F8B}" name="Laug" dataDxfId="306"/>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8" xr:uid="{CC332CE6-03E1-4439-BC0A-A2F9E8BA6D67}" name="May_911757189" displayName="May_911757189" ref="B19:H25" totalsRowShown="0" headerRowDxfId="305" dataDxfId="304">
  <tableColumns count="7">
    <tableColumn id="1" xr3:uid="{DA104CB3-1B61-4AA1-A024-406351F3989C}" name="SUN" dataDxfId="303"/>
    <tableColumn id="2" xr3:uid="{23D6EC67-6B4D-4C42-887E-D813C944962A}" name="Mán" dataDxfId="302"/>
    <tableColumn id="3" xr3:uid="{BBF0BE74-A6A1-4402-A1FC-6D73C3947CA2}" name="Þrið" dataDxfId="301"/>
    <tableColumn id="4" xr3:uid="{9BDF98CC-4A0B-4171-9ABC-1B7D8650A22C}" name="Miðv" dataDxfId="300"/>
    <tableColumn id="5" xr3:uid="{16ECCCC5-D6E4-4E39-BD12-9F2F3EE98711}" name="Fimmt" dataDxfId="299"/>
    <tableColumn id="6" xr3:uid="{2555CA2D-EB72-4F8B-B42E-17803565EE03}" name="Föst" dataDxfId="298"/>
    <tableColumn id="7" xr3:uid="{2552BB93-258C-4BE5-8D50-5E6CD03B4381}" name="Laug" dataDxfId="297"/>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9" xr:uid="{BCC8136A-DE33-4948-948D-4B1950ED1223}" name="March2211858190" displayName="March2211858190" ref="B11:H17" totalsRowShown="0" headerRowDxfId="296" dataDxfId="295">
  <tableColumns count="7">
    <tableColumn id="1" xr3:uid="{759E16C1-70B7-4F3D-ABC4-F8D8B030C439}" name="SUN" dataDxfId="294"/>
    <tableColumn id="2" xr3:uid="{2F2728E7-C52C-4F3F-BF7B-8C2126A05B6E}" name="Mán" dataDxfId="293"/>
    <tableColumn id="3" xr3:uid="{3337B670-A892-4C35-8116-D3B27CC8FCD2}" name="Þrið" dataDxfId="292"/>
    <tableColumn id="4" xr3:uid="{0A18EE1C-C2C1-43B3-882C-B16EC536488B}" name="Miðv" dataDxfId="291"/>
    <tableColumn id="5" xr3:uid="{5E45E803-5C0B-4816-855F-2999ED4E6117}" name="Fimmt" dataDxfId="290"/>
    <tableColumn id="6" xr3:uid="{1CAB63FA-31BC-424F-AB5F-B5088BF0B715}" name="Föst" dataDxfId="289"/>
    <tableColumn id="7" xr3:uid="{763977D9-4B2C-46CD-AC08-35810256D8E7}" name="Laug" dataDxfId="288"/>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0" xr:uid="{F9F9F292-9211-4097-A8E4-9B3DCB3AA5DE}" name="April2311959191" displayName="April2311959191" ref="I11:O17" totalsRowShown="0" headerRowDxfId="287" dataDxfId="286">
  <tableColumns count="7">
    <tableColumn id="1" xr3:uid="{6A1E105E-6A90-4065-967A-CF6A1004A1EC}" name="SUN" dataDxfId="285"/>
    <tableColumn id="2" xr3:uid="{282EB1C8-EA78-426E-B653-25D4E32A8058}" name="Mán" dataDxfId="284"/>
    <tableColumn id="3" xr3:uid="{B979387B-E3B7-4729-B27C-50132F974102}" name="Þrið" dataDxfId="283"/>
    <tableColumn id="4" xr3:uid="{E50AD200-85E7-4BDF-A9C1-78D80EE3A1C8}" name="Miðv" dataDxfId="282"/>
    <tableColumn id="5" xr3:uid="{3E37C169-D1F7-4AA9-A250-DE465E9B9BF5}" name="Fimmt" dataDxfId="281"/>
    <tableColumn id="6" xr3:uid="{2AB92E58-6278-48A1-BF72-1EE0FD11466F}" name="Föst" dataDxfId="280"/>
    <tableColumn id="7" xr3:uid="{8B0BFEE9-4EC4-4A8B-BD32-91D3F845CAB0}" name="Laug" dataDxfId="279"/>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1" xr:uid="{E8B6E47E-F209-4599-94F1-CD8F66B25AB8}" name="February2412060192" displayName="February2412060192" ref="I4:O9" totalsRowShown="0" headerRowDxfId="278" dataDxfId="277">
  <tableColumns count="7">
    <tableColumn id="1" xr3:uid="{11C1A930-9C2C-4C63-A316-700E1A7A49D2}" name="SUN" dataDxfId="276"/>
    <tableColumn id="2" xr3:uid="{F9C84D18-AF8E-494D-AAF7-E264A0554D6F}" name="Mán" dataDxfId="275"/>
    <tableColumn id="3" xr3:uid="{26DFA2CB-E0A2-4CAA-AC97-8ACAB0DC803B}" name="Þrið" dataDxfId="274"/>
    <tableColumn id="4" xr3:uid="{011A3A84-97F0-4236-A8C5-371356C11C44}" name="Miðv" dataDxfId="273"/>
    <tableColumn id="5" xr3:uid="{5007EE85-FEB7-4AF5-93C5-59CCC8A318C1}" name="Fimmt" dataDxfId="272"/>
    <tableColumn id="6" xr3:uid="{7DF0601F-D2A7-4EB8-8F3B-77B469021EE4}" name="Föst" dataDxfId="271"/>
    <tableColumn id="7" xr3:uid="{C57CE549-987C-4D44-9F31-0B16D92934D3}" name="Laug" dataDxfId="270"/>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2" xr:uid="{13EE6ADC-FA99-49D6-A907-3CEB7EA58DCC}" name="January2512161193" displayName="January2512161193" ref="B4:H9" totalsRowShown="0" headerRowDxfId="269" dataDxfId="268">
  <sortState xmlns:xlrd2="http://schemas.microsoft.com/office/spreadsheetml/2017/richdata2" ref="B5:H9">
    <sortCondition descending="1" ref="B4:B9"/>
  </sortState>
  <tableColumns count="7">
    <tableColumn id="1" xr3:uid="{C62E7FB0-458F-4FEC-85C7-34AFD3E6362D}" name="SUN" dataDxfId="267"/>
    <tableColumn id="2" xr3:uid="{A1F94F44-AD5A-42B8-BAF0-FD428263254E}" name="Mán" dataDxfId="266"/>
    <tableColumn id="3" xr3:uid="{FB917C2B-855B-46F8-A089-8EF38D0B206F}" name="Þrið" dataDxfId="265"/>
    <tableColumn id="4" xr3:uid="{A97598BD-B038-4FEC-BACC-A76D99A999FE}" name="Miðv" dataDxfId="264"/>
    <tableColumn id="5" xr3:uid="{CA914D7B-58EE-4AC5-AD51-3A0AE9F80AAE}" name="Fimmt" dataDxfId="263"/>
    <tableColumn id="6" xr3:uid="{E1656A97-19FB-4BCA-879E-FDB96527AAA3}" name="Föst" dataDxfId="262"/>
    <tableColumn id="7" xr3:uid="{307DD5B3-A29C-4FE5-8FAD-72894E89A81E}" name="Laug" dataDxfId="261"/>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7" xr:uid="{612875C3-4FD6-4B83-92B2-AD49AAE90BD9}" name="September211050158" displayName="September211050158" ref="B35:H41" totalsRowShown="0" headerRowDxfId="260" dataDxfId="259">
  <tableColumns count="7">
    <tableColumn id="1" xr3:uid="{7F031E6E-24DB-43C3-8E1E-F337B046E273}" name="SUN" dataDxfId="258"/>
    <tableColumn id="2" xr3:uid="{2892DAF2-6F08-4889-938B-BD8903EF41C5}" name="Mán" dataDxfId="257"/>
    <tableColumn id="3" xr3:uid="{F1D9F1CC-7E8B-4AFF-A2ED-58B98421AAD7}" name="Þrið" dataDxfId="256"/>
    <tableColumn id="4" xr3:uid="{5EA00574-08E2-430C-8CBB-47ABEAC3CC1B}" name="Miðv" dataDxfId="255"/>
    <tableColumn id="5" xr3:uid="{4E36DC74-E672-4591-A46C-4F799ECC2584}" name="Fimmt" dataDxfId="254"/>
    <tableColumn id="6" xr3:uid="{A1612EC8-54CA-47CF-AD4E-639D02E9DABE}" name="Föst" dataDxfId="253"/>
    <tableColumn id="7" xr3:uid="{94894D0A-3786-4251-ABF8-FCAD5B34BDAE}" name="Laug" dataDxfId="252"/>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8" xr:uid="{13C7C9F4-A863-4330-85B7-522416F54DDC}" name="October311151159" displayName="October311151159" ref="I35:O41" totalsRowShown="0" headerRowDxfId="251" dataDxfId="250">
  <tableColumns count="7">
    <tableColumn id="1" xr3:uid="{68FD87D8-B713-407A-9B47-A77BC9D06835}" name="SUN" dataDxfId="249"/>
    <tableColumn id="2" xr3:uid="{7EEDC84C-9545-4572-8864-DB13158E9658}" name="Mán" dataDxfId="248"/>
    <tableColumn id="3" xr3:uid="{30E0891B-0AD3-431F-94A6-CF920ECB7613}" name="Þrið" dataDxfId="247"/>
    <tableColumn id="4" xr3:uid="{BEBCFCDE-16E2-4369-8024-CFAF8AA65C69}" name="Miðv" dataDxfId="246"/>
    <tableColumn id="5" xr3:uid="{A7D651AD-2B96-4BF0-B4B2-500F7C4C017A}" name="Fimmt" dataDxfId="245"/>
    <tableColumn id="6" xr3:uid="{2976B70C-0D6B-4AEF-B408-91C73C80A02F}" name="Föst" dataDxfId="244"/>
    <tableColumn id="7" xr3:uid="{C15BA5C9-10FF-46B0-944E-47C1E6F2EB64}" name="Laug" dataDxfId="243"/>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9" xr:uid="{8CEA7646-C495-4791-88E5-3FB3D42C3207}" name="December411252160" displayName="December411252160" ref="I43:O49" totalsRowShown="0" headerRowDxfId="242" dataDxfId="241">
  <tableColumns count="7">
    <tableColumn id="1" xr3:uid="{FA9C664A-60EF-4877-BFE4-B153A7F9665E}" name="SUN" dataDxfId="240"/>
    <tableColumn id="2" xr3:uid="{2FFA32DC-9FE3-4552-A11E-7CE7E3277B55}" name="Mán" dataDxfId="239"/>
    <tableColumn id="3" xr3:uid="{0D33F782-D2E3-48D3-ACDF-933F13348FC2}" name="Þrið" dataDxfId="238"/>
    <tableColumn id="4" xr3:uid="{06E99F13-AEB0-4701-BED0-3FA02B3D0826}" name="Miðv" dataDxfId="237"/>
    <tableColumn id="5" xr3:uid="{27F2E6F3-DC71-43CF-A906-5B168E623AD4}" name="Fimmt" dataDxfId="236"/>
    <tableColumn id="6" xr3:uid="{024C042F-EC51-4D3B-AAB8-236D30D4D426}" name="Föst" dataDxfId="235"/>
    <tableColumn id="7" xr3:uid="{610E31D3-895D-48C9-A37B-7EBF307892BF}" name="Laug" dataDxfId="234"/>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102.xml"/><Relationship Id="rId13" Type="http://schemas.openxmlformats.org/officeDocument/2006/relationships/table" Target="../tables/table107.xml"/><Relationship Id="rId3" Type="http://schemas.openxmlformats.org/officeDocument/2006/relationships/table" Target="../tables/table97.xml"/><Relationship Id="rId7" Type="http://schemas.openxmlformats.org/officeDocument/2006/relationships/table" Target="../tables/table101.xml"/><Relationship Id="rId12" Type="http://schemas.openxmlformats.org/officeDocument/2006/relationships/table" Target="../tables/table106.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table" Target="../tables/table100.xml"/><Relationship Id="rId11" Type="http://schemas.openxmlformats.org/officeDocument/2006/relationships/table" Target="../tables/table105.xml"/><Relationship Id="rId5" Type="http://schemas.openxmlformats.org/officeDocument/2006/relationships/table" Target="../tables/table99.xml"/><Relationship Id="rId10" Type="http://schemas.openxmlformats.org/officeDocument/2006/relationships/table" Target="../tables/table104.xml"/><Relationship Id="rId4" Type="http://schemas.openxmlformats.org/officeDocument/2006/relationships/table" Target="../tables/table98.xml"/><Relationship Id="rId9" Type="http://schemas.openxmlformats.org/officeDocument/2006/relationships/table" Target="../tables/table103.xml"/><Relationship Id="rId14" Type="http://schemas.openxmlformats.org/officeDocument/2006/relationships/table" Target="../tables/table108.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14.xml"/><Relationship Id="rId13" Type="http://schemas.openxmlformats.org/officeDocument/2006/relationships/table" Target="../tables/table119.xml"/><Relationship Id="rId3" Type="http://schemas.openxmlformats.org/officeDocument/2006/relationships/table" Target="../tables/table109.xml"/><Relationship Id="rId7" Type="http://schemas.openxmlformats.org/officeDocument/2006/relationships/table" Target="../tables/table113.xml"/><Relationship Id="rId12" Type="http://schemas.openxmlformats.org/officeDocument/2006/relationships/table" Target="../tables/table118.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table" Target="../tables/table112.xml"/><Relationship Id="rId11" Type="http://schemas.openxmlformats.org/officeDocument/2006/relationships/table" Target="../tables/table117.xml"/><Relationship Id="rId5" Type="http://schemas.openxmlformats.org/officeDocument/2006/relationships/table" Target="../tables/table111.xml"/><Relationship Id="rId10" Type="http://schemas.openxmlformats.org/officeDocument/2006/relationships/table" Target="../tables/table116.xml"/><Relationship Id="rId4" Type="http://schemas.openxmlformats.org/officeDocument/2006/relationships/table" Target="../tables/table110.xml"/><Relationship Id="rId9" Type="http://schemas.openxmlformats.org/officeDocument/2006/relationships/table" Target="../tables/table115.xml"/><Relationship Id="rId14" Type="http://schemas.openxmlformats.org/officeDocument/2006/relationships/table" Target="../tables/table120.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5.xml"/><Relationship Id="rId13" Type="http://schemas.openxmlformats.org/officeDocument/2006/relationships/table" Target="../tables/table20.xml"/><Relationship Id="rId3" Type="http://schemas.openxmlformats.org/officeDocument/2006/relationships/vmlDrawing" Target="../drawings/vmlDrawing2.vml"/><Relationship Id="rId7" Type="http://schemas.openxmlformats.org/officeDocument/2006/relationships/table" Target="../tables/table14.xml"/><Relationship Id="rId12" Type="http://schemas.openxmlformats.org/officeDocument/2006/relationships/table" Target="../tables/table19.xml"/><Relationship Id="rId17" Type="http://schemas.openxmlformats.org/officeDocument/2006/relationships/table" Target="../tables/table24.xml"/><Relationship Id="rId2" Type="http://schemas.openxmlformats.org/officeDocument/2006/relationships/drawing" Target="../drawings/drawing2.xml"/><Relationship Id="rId16" Type="http://schemas.openxmlformats.org/officeDocument/2006/relationships/table" Target="../tables/table23.xml"/><Relationship Id="rId1" Type="http://schemas.openxmlformats.org/officeDocument/2006/relationships/printerSettings" Target="../printerSettings/printerSettings3.bin"/><Relationship Id="rId6" Type="http://schemas.openxmlformats.org/officeDocument/2006/relationships/table" Target="../tables/table13.xml"/><Relationship Id="rId11" Type="http://schemas.openxmlformats.org/officeDocument/2006/relationships/table" Target="../tables/table18.xml"/><Relationship Id="rId5" Type="http://schemas.openxmlformats.org/officeDocument/2006/relationships/ctrlProp" Target="../ctrlProps/ctrlProp3.xml"/><Relationship Id="rId15" Type="http://schemas.openxmlformats.org/officeDocument/2006/relationships/table" Target="../tables/table22.xml"/><Relationship Id="rId10" Type="http://schemas.openxmlformats.org/officeDocument/2006/relationships/table" Target="../tables/table17.xml"/><Relationship Id="rId4" Type="http://schemas.openxmlformats.org/officeDocument/2006/relationships/ctrlProp" Target="../ctrlProps/ctrlProp2.xml"/><Relationship Id="rId9" Type="http://schemas.openxmlformats.org/officeDocument/2006/relationships/table" Target="../tables/table16.xml"/><Relationship Id="rId14" Type="http://schemas.openxmlformats.org/officeDocument/2006/relationships/table" Target="../tables/table2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30.xml"/><Relationship Id="rId13" Type="http://schemas.openxmlformats.org/officeDocument/2006/relationships/table" Target="../tables/table35.xml"/><Relationship Id="rId3" Type="http://schemas.openxmlformats.org/officeDocument/2006/relationships/table" Target="../tables/table25.xml"/><Relationship Id="rId7" Type="http://schemas.openxmlformats.org/officeDocument/2006/relationships/table" Target="../tables/table29.xml"/><Relationship Id="rId12" Type="http://schemas.openxmlformats.org/officeDocument/2006/relationships/table" Target="../tables/table3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28.xml"/><Relationship Id="rId11" Type="http://schemas.openxmlformats.org/officeDocument/2006/relationships/table" Target="../tables/table33.xml"/><Relationship Id="rId5" Type="http://schemas.openxmlformats.org/officeDocument/2006/relationships/table" Target="../tables/table27.xml"/><Relationship Id="rId10" Type="http://schemas.openxmlformats.org/officeDocument/2006/relationships/table" Target="../tables/table32.xml"/><Relationship Id="rId4" Type="http://schemas.openxmlformats.org/officeDocument/2006/relationships/table" Target="../tables/table26.xml"/><Relationship Id="rId9" Type="http://schemas.openxmlformats.org/officeDocument/2006/relationships/table" Target="../tables/table31.xml"/><Relationship Id="rId14" Type="http://schemas.openxmlformats.org/officeDocument/2006/relationships/table" Target="../tables/table3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38.xml"/><Relationship Id="rId13" Type="http://schemas.openxmlformats.org/officeDocument/2006/relationships/table" Target="../tables/table43.xml"/><Relationship Id="rId18" Type="http://schemas.openxmlformats.org/officeDocument/2006/relationships/table" Target="../tables/table48.xml"/><Relationship Id="rId3" Type="http://schemas.openxmlformats.org/officeDocument/2006/relationships/vmlDrawing" Target="../drawings/vmlDrawing3.vml"/><Relationship Id="rId7" Type="http://schemas.openxmlformats.org/officeDocument/2006/relationships/table" Target="../tables/table37.xml"/><Relationship Id="rId12" Type="http://schemas.openxmlformats.org/officeDocument/2006/relationships/table" Target="../tables/table42.xml"/><Relationship Id="rId17" Type="http://schemas.openxmlformats.org/officeDocument/2006/relationships/table" Target="../tables/table47.xml"/><Relationship Id="rId2" Type="http://schemas.openxmlformats.org/officeDocument/2006/relationships/drawing" Target="../drawings/drawing4.xml"/><Relationship Id="rId16" Type="http://schemas.openxmlformats.org/officeDocument/2006/relationships/table" Target="../tables/table46.xml"/><Relationship Id="rId1" Type="http://schemas.openxmlformats.org/officeDocument/2006/relationships/printerSettings" Target="../printerSettings/printerSettings5.bin"/><Relationship Id="rId6" Type="http://schemas.openxmlformats.org/officeDocument/2006/relationships/ctrlProp" Target="../ctrlProps/ctrlProp6.xml"/><Relationship Id="rId11" Type="http://schemas.openxmlformats.org/officeDocument/2006/relationships/table" Target="../tables/table41.xml"/><Relationship Id="rId5" Type="http://schemas.openxmlformats.org/officeDocument/2006/relationships/ctrlProp" Target="../ctrlProps/ctrlProp5.xml"/><Relationship Id="rId15" Type="http://schemas.openxmlformats.org/officeDocument/2006/relationships/table" Target="../tables/table45.xml"/><Relationship Id="rId10" Type="http://schemas.openxmlformats.org/officeDocument/2006/relationships/table" Target="../tables/table40.xml"/><Relationship Id="rId4" Type="http://schemas.openxmlformats.org/officeDocument/2006/relationships/ctrlProp" Target="../ctrlProps/ctrlProp4.xml"/><Relationship Id="rId9" Type="http://schemas.openxmlformats.org/officeDocument/2006/relationships/table" Target="../tables/table39.xml"/><Relationship Id="rId14" Type="http://schemas.openxmlformats.org/officeDocument/2006/relationships/table" Target="../tables/table44.xml"/></Relationships>
</file>

<file path=xl/worksheets/_rels/sheet6.xml.rels><?xml version="1.0" encoding="UTF-8" standalone="yes"?>
<Relationships xmlns="http://schemas.openxmlformats.org/package/2006/relationships"><Relationship Id="rId8" Type="http://schemas.openxmlformats.org/officeDocument/2006/relationships/table" Target="../tables/table51.xml"/><Relationship Id="rId13" Type="http://schemas.openxmlformats.org/officeDocument/2006/relationships/table" Target="../tables/table56.xml"/><Relationship Id="rId3" Type="http://schemas.openxmlformats.org/officeDocument/2006/relationships/vmlDrawing" Target="../drawings/vmlDrawing4.vml"/><Relationship Id="rId7" Type="http://schemas.openxmlformats.org/officeDocument/2006/relationships/table" Target="../tables/table50.xml"/><Relationship Id="rId12" Type="http://schemas.openxmlformats.org/officeDocument/2006/relationships/table" Target="../tables/table55.xml"/><Relationship Id="rId17" Type="http://schemas.openxmlformats.org/officeDocument/2006/relationships/table" Target="../tables/table60.xml"/><Relationship Id="rId2" Type="http://schemas.openxmlformats.org/officeDocument/2006/relationships/drawing" Target="../drawings/drawing5.xml"/><Relationship Id="rId16" Type="http://schemas.openxmlformats.org/officeDocument/2006/relationships/table" Target="../tables/table59.xml"/><Relationship Id="rId1" Type="http://schemas.openxmlformats.org/officeDocument/2006/relationships/printerSettings" Target="../printerSettings/printerSettings6.bin"/><Relationship Id="rId6" Type="http://schemas.openxmlformats.org/officeDocument/2006/relationships/table" Target="../tables/table49.xml"/><Relationship Id="rId11" Type="http://schemas.openxmlformats.org/officeDocument/2006/relationships/table" Target="../tables/table54.xml"/><Relationship Id="rId5" Type="http://schemas.openxmlformats.org/officeDocument/2006/relationships/ctrlProp" Target="../ctrlProps/ctrlProp8.xml"/><Relationship Id="rId15" Type="http://schemas.openxmlformats.org/officeDocument/2006/relationships/table" Target="../tables/table58.xml"/><Relationship Id="rId10" Type="http://schemas.openxmlformats.org/officeDocument/2006/relationships/table" Target="../tables/table53.xml"/><Relationship Id="rId4" Type="http://schemas.openxmlformats.org/officeDocument/2006/relationships/ctrlProp" Target="../ctrlProps/ctrlProp7.xml"/><Relationship Id="rId9" Type="http://schemas.openxmlformats.org/officeDocument/2006/relationships/table" Target="../tables/table52.xml"/><Relationship Id="rId14" Type="http://schemas.openxmlformats.org/officeDocument/2006/relationships/table" Target="../tables/table57.xml"/></Relationships>
</file>

<file path=xl/worksheets/_rels/sheet7.xml.rels><?xml version="1.0" encoding="UTF-8" standalone="yes"?>
<Relationships xmlns="http://schemas.openxmlformats.org/package/2006/relationships"><Relationship Id="rId8" Type="http://schemas.openxmlformats.org/officeDocument/2006/relationships/table" Target="../tables/table66.xml"/><Relationship Id="rId13" Type="http://schemas.openxmlformats.org/officeDocument/2006/relationships/table" Target="../tables/table71.xml"/><Relationship Id="rId3" Type="http://schemas.openxmlformats.org/officeDocument/2006/relationships/table" Target="../tables/table61.xml"/><Relationship Id="rId7" Type="http://schemas.openxmlformats.org/officeDocument/2006/relationships/table" Target="../tables/table65.xml"/><Relationship Id="rId12" Type="http://schemas.openxmlformats.org/officeDocument/2006/relationships/table" Target="../tables/table70.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table" Target="../tables/table64.xml"/><Relationship Id="rId11" Type="http://schemas.openxmlformats.org/officeDocument/2006/relationships/table" Target="../tables/table69.xml"/><Relationship Id="rId5" Type="http://schemas.openxmlformats.org/officeDocument/2006/relationships/table" Target="../tables/table63.xml"/><Relationship Id="rId10" Type="http://schemas.openxmlformats.org/officeDocument/2006/relationships/table" Target="../tables/table68.xml"/><Relationship Id="rId4" Type="http://schemas.openxmlformats.org/officeDocument/2006/relationships/table" Target="../tables/table62.xml"/><Relationship Id="rId9" Type="http://schemas.openxmlformats.org/officeDocument/2006/relationships/table" Target="../tables/table67.xml"/><Relationship Id="rId14" Type="http://schemas.openxmlformats.org/officeDocument/2006/relationships/table" Target="../tables/table72.xml"/></Relationships>
</file>

<file path=xl/worksheets/_rels/sheet8.xml.rels><?xml version="1.0" encoding="UTF-8" standalone="yes"?>
<Relationships xmlns="http://schemas.openxmlformats.org/package/2006/relationships"><Relationship Id="rId8" Type="http://schemas.openxmlformats.org/officeDocument/2006/relationships/table" Target="../tables/table78.xml"/><Relationship Id="rId13" Type="http://schemas.openxmlformats.org/officeDocument/2006/relationships/table" Target="../tables/table83.xml"/><Relationship Id="rId3" Type="http://schemas.openxmlformats.org/officeDocument/2006/relationships/table" Target="../tables/table73.xml"/><Relationship Id="rId7" Type="http://schemas.openxmlformats.org/officeDocument/2006/relationships/table" Target="../tables/table77.xml"/><Relationship Id="rId12" Type="http://schemas.openxmlformats.org/officeDocument/2006/relationships/table" Target="../tables/table82.xml"/><Relationship Id="rId2" Type="http://schemas.openxmlformats.org/officeDocument/2006/relationships/drawing" Target="../drawings/drawing7.xml"/><Relationship Id="rId1" Type="http://schemas.openxmlformats.org/officeDocument/2006/relationships/printerSettings" Target="../printerSettings/printerSettings8.bin"/><Relationship Id="rId6" Type="http://schemas.openxmlformats.org/officeDocument/2006/relationships/table" Target="../tables/table76.xml"/><Relationship Id="rId11" Type="http://schemas.openxmlformats.org/officeDocument/2006/relationships/table" Target="../tables/table81.xml"/><Relationship Id="rId5" Type="http://schemas.openxmlformats.org/officeDocument/2006/relationships/table" Target="../tables/table75.xml"/><Relationship Id="rId10" Type="http://schemas.openxmlformats.org/officeDocument/2006/relationships/table" Target="../tables/table80.xml"/><Relationship Id="rId4" Type="http://schemas.openxmlformats.org/officeDocument/2006/relationships/table" Target="../tables/table74.xml"/><Relationship Id="rId9" Type="http://schemas.openxmlformats.org/officeDocument/2006/relationships/table" Target="../tables/table79.xml"/><Relationship Id="rId14" Type="http://schemas.openxmlformats.org/officeDocument/2006/relationships/table" Target="../tables/table84.xml"/></Relationships>
</file>

<file path=xl/worksheets/_rels/sheet9.xml.rels><?xml version="1.0" encoding="UTF-8" standalone="yes"?>
<Relationships xmlns="http://schemas.openxmlformats.org/package/2006/relationships"><Relationship Id="rId8" Type="http://schemas.openxmlformats.org/officeDocument/2006/relationships/table" Target="../tables/table90.xml"/><Relationship Id="rId13" Type="http://schemas.openxmlformats.org/officeDocument/2006/relationships/table" Target="../tables/table95.xml"/><Relationship Id="rId3" Type="http://schemas.openxmlformats.org/officeDocument/2006/relationships/table" Target="../tables/table85.xml"/><Relationship Id="rId7" Type="http://schemas.openxmlformats.org/officeDocument/2006/relationships/table" Target="../tables/table89.xml"/><Relationship Id="rId12" Type="http://schemas.openxmlformats.org/officeDocument/2006/relationships/table" Target="../tables/table94.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table" Target="../tables/table88.xml"/><Relationship Id="rId11" Type="http://schemas.openxmlformats.org/officeDocument/2006/relationships/table" Target="../tables/table93.xml"/><Relationship Id="rId5" Type="http://schemas.openxmlformats.org/officeDocument/2006/relationships/table" Target="../tables/table87.xml"/><Relationship Id="rId10" Type="http://schemas.openxmlformats.org/officeDocument/2006/relationships/table" Target="../tables/table92.xml"/><Relationship Id="rId4" Type="http://schemas.openxmlformats.org/officeDocument/2006/relationships/table" Target="../tables/table86.xml"/><Relationship Id="rId9" Type="http://schemas.openxmlformats.org/officeDocument/2006/relationships/table" Target="../tables/table91.xml"/><Relationship Id="rId14" Type="http://schemas.openxmlformats.org/officeDocument/2006/relationships/table" Target="../tables/table9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sheetPr>
  <dimension ref="B1:B8"/>
  <sheetViews>
    <sheetView showGridLines="0" workbookViewId="0"/>
  </sheetViews>
  <sheetFormatPr defaultRowHeight="11.25" x14ac:dyDescent="0.2"/>
  <cols>
    <col min="1" max="1" width="2.83203125" customWidth="1"/>
    <col min="2" max="2" width="92.83203125" style="22" customWidth="1"/>
    <col min="3" max="3" width="2.83203125" customWidth="1"/>
  </cols>
  <sheetData>
    <row r="1" spans="2:2" ht="30" customHeight="1" x14ac:dyDescent="0.2">
      <c r="B1" s="19" t="s">
        <v>1</v>
      </c>
    </row>
    <row r="2" spans="2:2" ht="30" customHeight="1" x14ac:dyDescent="0.2">
      <c r="B2" s="18" t="s">
        <v>2</v>
      </c>
    </row>
    <row r="3" spans="2:2" ht="30" customHeight="1" x14ac:dyDescent="0.2">
      <c r="B3" s="18" t="s">
        <v>3</v>
      </c>
    </row>
    <row r="4" spans="2:2" ht="30" customHeight="1" x14ac:dyDescent="0.2">
      <c r="B4" s="18" t="s">
        <v>4</v>
      </c>
    </row>
    <row r="5" spans="2:2" ht="30" customHeight="1" x14ac:dyDescent="0.25">
      <c r="B5" s="21" t="s">
        <v>5</v>
      </c>
    </row>
    <row r="6" spans="2:2" ht="65.25" customHeight="1" x14ac:dyDescent="0.2">
      <c r="B6" s="26" t="s">
        <v>25</v>
      </c>
    </row>
    <row r="7" spans="2:2" ht="30" x14ac:dyDescent="0.2">
      <c r="B7" s="20" t="s">
        <v>16</v>
      </c>
    </row>
    <row r="8" spans="2:2" ht="15" x14ac:dyDescent="0.2">
      <c r="B8" s="1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4D366-04CE-4542-8807-0BDFCE6BFE9C}">
  <dimension ref="A1:AL63"/>
  <sheetViews>
    <sheetView workbookViewId="0">
      <selection activeCell="I19" sqref="I19:O19"/>
    </sheetView>
  </sheetViews>
  <sheetFormatPr defaultColWidth="9.5" defaultRowHeight="11.25" x14ac:dyDescent="0.2"/>
  <cols>
    <col min="1" max="1" width="1.5" style="25" customWidth="1"/>
    <col min="2" max="15" width="5.83203125" style="1" customWidth="1"/>
    <col min="16" max="16" width="1.1640625" style="1" customWidth="1"/>
    <col min="17" max="17" width="1.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90" t="s">
        <v>6</v>
      </c>
      <c r="B1" s="177">
        <v>2021</v>
      </c>
      <c r="C1" s="177"/>
      <c r="D1" s="177"/>
      <c r="E1" s="177"/>
      <c r="F1" s="159" t="s">
        <v>50</v>
      </c>
      <c r="G1" s="160"/>
      <c r="H1" s="160"/>
      <c r="I1" s="160"/>
      <c r="J1" s="160"/>
      <c r="K1" s="160"/>
      <c r="L1" s="160"/>
      <c r="M1" s="160"/>
      <c r="N1" s="160"/>
      <c r="O1" s="160"/>
      <c r="P1" s="91"/>
      <c r="Q1" s="91"/>
      <c r="R1" s="96" t="s">
        <v>42</v>
      </c>
      <c r="S1" s="69"/>
      <c r="T1"/>
      <c r="U1"/>
      <c r="V1"/>
      <c r="W1"/>
    </row>
    <row r="2" spans="1:38" ht="15" customHeight="1" x14ac:dyDescent="0.2">
      <c r="A2" s="24" t="s">
        <v>7</v>
      </c>
      <c r="B2" s="153"/>
      <c r="C2" s="153"/>
      <c r="D2" s="153"/>
      <c r="E2" s="153"/>
      <c r="F2" s="153"/>
      <c r="G2" s="153"/>
      <c r="H2" s="153"/>
      <c r="I2" s="2"/>
      <c r="J2" s="2"/>
      <c r="K2" s="2"/>
      <c r="L2" s="2"/>
      <c r="M2" s="2"/>
      <c r="N2" s="2"/>
      <c r="O2" s="2"/>
      <c r="P2" s="91"/>
    </row>
    <row r="3" spans="1:38" ht="15" customHeight="1" x14ac:dyDescent="0.3">
      <c r="A3" s="25" t="s">
        <v>8</v>
      </c>
      <c r="B3" s="164" t="s">
        <v>26</v>
      </c>
      <c r="C3" s="154"/>
      <c r="D3" s="154"/>
      <c r="E3" s="154"/>
      <c r="F3" s="154"/>
      <c r="G3" s="154"/>
      <c r="H3" s="155"/>
      <c r="I3" s="156" t="s">
        <v>27</v>
      </c>
      <c r="J3" s="156"/>
      <c r="K3" s="156"/>
      <c r="L3" s="156"/>
      <c r="M3" s="156"/>
      <c r="N3" s="156"/>
      <c r="O3" s="157"/>
      <c r="P3" s="92"/>
      <c r="Q3" s="2"/>
      <c r="R3" s="77"/>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28" t="s">
        <v>0</v>
      </c>
      <c r="J4" s="17" t="s">
        <v>51</v>
      </c>
      <c r="K4" s="17" t="s">
        <v>52</v>
      </c>
      <c r="L4" s="17" t="s">
        <v>53</v>
      </c>
      <c r="M4" s="17" t="s">
        <v>54</v>
      </c>
      <c r="N4" s="17" t="s">
        <v>55</v>
      </c>
      <c r="O4" s="34" t="s">
        <v>56</v>
      </c>
      <c r="P4" s="91"/>
      <c r="R4" s="75" t="s">
        <v>38</v>
      </c>
      <c r="S4" s="65"/>
      <c r="V4" s="2"/>
      <c r="AD4" s="2"/>
      <c r="AL4" s="2"/>
    </row>
    <row r="5" spans="1:38" ht="15" customHeight="1" x14ac:dyDescent="0.3">
      <c r="A5" s="24"/>
      <c r="B5" s="41" t="str">
        <f>IF(DAY(JanSun1)=1,"",IF(AND(YEAR(JanSun1+1)=CalendarYear,MONTH(JanSun1+1)=1),JanSun1+1,""))</f>
        <v/>
      </c>
      <c r="C5" s="4" t="str">
        <f>IF(DAY(JanSun1)=1,"",IF(AND(YEAR(JanSun1+2)=CalendarYear,MONTH(JanSun1+2)=1),JanSun1+2,""))</f>
        <v/>
      </c>
      <c r="D5" s="4" t="str">
        <f>IF(DAY(JanSun1)=1,"",IF(AND(YEAR(JanSun1+3)=CalendarYear,MONTH(JanSun1+3)=1),JanSun1+3,""))</f>
        <v/>
      </c>
      <c r="E5" s="27" t="str">
        <f>IF(DAY(JanSun1)=1,"",IF(AND(YEAR(JanSun1+4)=CalendarYear,MONTH(JanSun1+4)=1),JanSun1+4,""))</f>
        <v/>
      </c>
      <c r="F5" s="4" t="str">
        <f>IF(DAY(JanSun1)=1,"",IF(AND(YEAR(JanSun1+5)=CalendarYear,MONTH(JanSun1+5)=1),JanSun1+5,""))</f>
        <v/>
      </c>
      <c r="G5" s="27">
        <f>IF(DAY(JanSun1)=1,"",IF(AND(YEAR(JanSun1+6)=CalendarYear,MONTH(JanSun1+6)=1),JanSun1+6,""))</f>
        <v>44197</v>
      </c>
      <c r="H5" s="35">
        <f>IF(DAY(JanSun1)=1,IF(AND(YEAR(JanSun1)=CalendarYear,MONTH(JanSun1)=1),JanSun1,""),IF(AND(YEAR(JanSun1+7)=CalendarYear,MONTH(JanSun1+7)=1),JanSun1+7,""))</f>
        <v>44198</v>
      </c>
      <c r="I5" s="27" t="str">
        <f>IF(DAY(FebSun1)=1,"",IF(AND(YEAR(FebSun1+1)=CalendarYear,MONTH(FebSun1+1)=2),FebSun1+1,""))</f>
        <v/>
      </c>
      <c r="J5" s="4">
        <f>IF(DAY(FebSun1)=1,"",IF(AND(YEAR(FebSun1+2)=CalendarYear,MONTH(FebSun1+2)=2),FebSun1+2,""))</f>
        <v>44228</v>
      </c>
      <c r="K5" s="4">
        <f>IF(DAY(FebSun1)=1,"",IF(AND(YEAR(FebSun1+3)=CalendarYear,MONTH(FebSun1+3)=2),FebSun1+3,""))</f>
        <v>44229</v>
      </c>
      <c r="L5" s="4">
        <f>IF(DAY(FebSun1)=1,"",IF(AND(YEAR(FebSun1+4)=CalendarYear,MONTH(FebSun1+4)=2),FebSun1+4,""))</f>
        <v>44230</v>
      </c>
      <c r="M5" s="4">
        <f>IF(DAY(FebSun1)=1,"",IF(AND(YEAR(FebSun1+5)=CalendarYear,MONTH(FebSun1+5)=2),FebSun1+5,""))</f>
        <v>44231</v>
      </c>
      <c r="N5" s="4">
        <f>IF(DAY(FebSun1)=1,"",IF(AND(YEAR(FebSun1+6)=CalendarYear,MONTH(FebSun1+6)=2),FebSun1+6,""))</f>
        <v>44232</v>
      </c>
      <c r="O5" s="35">
        <f>IF(DAY(FebSun1)=1,IF(AND(YEAR(FebSun1)=CalendarYear,MONTH(FebSun1)=2),FebSun1,""),IF(AND(YEAR(FebSun1+7)=CalendarYear,MONTH(FebSun1+7)=2),FebSun1+7,""))</f>
        <v>44233</v>
      </c>
      <c r="P5" s="91"/>
      <c r="R5" s="75" t="s">
        <v>42</v>
      </c>
      <c r="S5" s="65"/>
      <c r="AD5" s="2"/>
      <c r="AL5" s="2"/>
    </row>
    <row r="6" spans="1:38" ht="15" customHeight="1" x14ac:dyDescent="0.25">
      <c r="A6" s="24"/>
      <c r="B6" s="71">
        <f>IF(DAY(JanSun1)=1,IF(AND(YEAR(JanSun1+1)=CalendarYear,MONTH(JanSun1+1)=1),JanSun1+1,""),IF(AND(YEAR(JanSun1+8)=CalendarYear,MONTH(JanSun1+8)=1),JanSun1+8,""))</f>
        <v>44199</v>
      </c>
      <c r="C6" s="4">
        <f>IF(DAY(JanSun1)=1,IF(AND(YEAR(JanSun1+2)=CalendarYear,MONTH(JanSun1+2)=1),JanSun1+2,""),IF(AND(YEAR(JanSun1+9)=CalendarYear,MONTH(JanSun1+9)=1),JanSun1+9,""))</f>
        <v>44200</v>
      </c>
      <c r="D6" s="4">
        <f>IF(DAY(JanSun1)=1,IF(AND(YEAR(JanSun1+3)=CalendarYear,MONTH(JanSun1+3)=1),JanSun1+3,""),IF(AND(YEAR(JanSun1+10)=CalendarYear,MONTH(JanSun1+10)=1),JanSun1+10,""))</f>
        <v>44201</v>
      </c>
      <c r="E6" s="4">
        <f>IF(DAY(JanSun1)=1,IF(AND(YEAR(JanSun1+4)=CalendarYear,MONTH(JanSun1+4)=1),JanSun1+4,""),IF(AND(YEAR(JanSun1+11)=CalendarYear,MONTH(JanSun1+11)=1),JanSun1+11,""))</f>
        <v>44202</v>
      </c>
      <c r="F6" s="4">
        <f>IF(DAY(JanSun1)=1,IF(AND(YEAR(JanSun1+5)=CalendarYear,MONTH(JanSun1+5)=1),JanSun1+5,""),IF(AND(YEAR(JanSun1+12)=CalendarYear,MONTH(JanSun1+12)=1),JanSun1+12,""))</f>
        <v>44203</v>
      </c>
      <c r="G6" s="4">
        <f>IF(DAY(JanSun1)=1,IF(AND(YEAR(JanSun1+6)=CalendarYear,MONTH(JanSun1+6)=1),JanSun1+6,""),IF(AND(YEAR(JanSun1+13)=CalendarYear,MONTH(JanSun1+13)=1),JanSun1+13,""))</f>
        <v>44204</v>
      </c>
      <c r="H6" s="35">
        <f>IF(DAY(JanSun1)=1,IF(AND(YEAR(JanSun1+7)=CalendarYear,MONTH(JanSun1+7)=1),JanSun1+7,""),IF(AND(YEAR(JanSun1+14)=CalendarYear,MONTH(JanSun1+14)=1),JanSun1+14,""))</f>
        <v>44205</v>
      </c>
      <c r="I6" s="27">
        <f>IF(DAY(FebSun1)=1,IF(AND(YEAR(FebSun1+1)=CalendarYear,MONTH(FebSun1+1)=2),FebSun1+1,""),IF(AND(YEAR(FebSun1+8)=CalendarYear,MONTH(FebSun1+8)=2),FebSun1+8,""))</f>
        <v>44234</v>
      </c>
      <c r="J6" s="4">
        <f>IF(DAY(FebSun1)=1,IF(AND(YEAR(FebSun1+2)=CalendarYear,MONTH(FebSun1+2)=2),FebSun1+2,""),IF(AND(YEAR(FebSun1+9)=CalendarYear,MONTH(FebSun1+9)=2),FebSun1+9,""))</f>
        <v>44235</v>
      </c>
      <c r="K6" s="4">
        <f>IF(DAY(FebSun1)=1,IF(AND(YEAR(FebSun1+3)=CalendarYear,MONTH(FebSun1+3)=2),FebSun1+3,""),IF(AND(YEAR(FebSun1+10)=CalendarYear,MONTH(FebSun1+10)=2),FebSun1+10,""))</f>
        <v>44236</v>
      </c>
      <c r="L6" s="4">
        <f>IF(DAY(FebSun1)=1,IF(AND(YEAR(FebSun1+4)=CalendarYear,MONTH(FebSun1+4)=2),FebSun1+4,""),IF(AND(YEAR(FebSun1+11)=CalendarYear,MONTH(FebSun1+11)=2),FebSun1+11,""))</f>
        <v>44237</v>
      </c>
      <c r="M6" s="4">
        <f>IF(DAY(FebSun1)=1,IF(AND(YEAR(FebSun1+5)=CalendarYear,MONTH(FebSun1+5)=2),FebSun1+5,""),IF(AND(YEAR(FebSun1+12)=CalendarYear,MONTH(FebSun1+12)=2),FebSun1+12,""))</f>
        <v>44238</v>
      </c>
      <c r="N6" s="29">
        <f>IF(DAY(FebSun1)=1,IF(AND(YEAR(FebSun1+6)=CalendarYear,MONTH(FebSun1+6)=2),FebSun1+6,""),IF(AND(YEAR(FebSun1+13)=CalendarYear,MONTH(FebSun1+13)=2),FebSun1+13,""))</f>
        <v>44239</v>
      </c>
      <c r="O6" s="35">
        <f>IF(DAY(FebSun1)=1,IF(AND(YEAR(FebSun1+7)=CalendarYear,MONTH(FebSun1+7)=2),FebSun1+7,""),IF(AND(YEAR(FebSun1+14)=CalendarYear,MONTH(FebSun1+14)=2),FebSun1+14,""))</f>
        <v>44240</v>
      </c>
      <c r="P6" s="91"/>
      <c r="R6" s="61"/>
      <c r="S6" s="65"/>
      <c r="V6" s="2"/>
      <c r="AD6" s="2"/>
      <c r="AL6" s="2"/>
    </row>
    <row r="7" spans="1:38" ht="15" customHeight="1" x14ac:dyDescent="0.25">
      <c r="B7" s="71">
        <f>IF(DAY(JanSun1)=1,IF(AND(YEAR(JanSun1+8)=CalendarYear,MONTH(JanSun1+8)=1),JanSun1+8,""),IF(AND(YEAR(JanSun1+15)=CalendarYear,MONTH(JanSun1+15)=1),JanSun1+15,""))</f>
        <v>44206</v>
      </c>
      <c r="C7" s="4">
        <f>IF(DAY(JanSun1)=1,IF(AND(YEAR(JanSun1+9)=CalendarYear,MONTH(JanSun1+9)=1),JanSun1+9,""),IF(AND(YEAR(JanSun1+16)=CalendarYear,MONTH(JanSun1+16)=1),JanSun1+16,""))</f>
        <v>44207</v>
      </c>
      <c r="D7" s="4">
        <f>IF(DAY(JanSun1)=1,IF(AND(YEAR(JanSun1+10)=CalendarYear,MONTH(JanSun1+10)=1),JanSun1+10,""),IF(AND(YEAR(JanSun1+17)=CalendarYear,MONTH(JanSun1+17)=1),JanSun1+17,""))</f>
        <v>44208</v>
      </c>
      <c r="E7" s="4">
        <f>IF(DAY(JanSun1)=1,IF(AND(YEAR(JanSun1+11)=CalendarYear,MONTH(JanSun1+11)=1),JanSun1+11,""),IF(AND(YEAR(JanSun1+18)=CalendarYear,MONTH(JanSun1+18)=1),JanSun1+18,""))</f>
        <v>44209</v>
      </c>
      <c r="F7" s="4">
        <f>IF(DAY(JanSun1)=1,IF(AND(YEAR(JanSun1+12)=CalendarYear,MONTH(JanSun1+12)=1),JanSun1+12,""),IF(AND(YEAR(JanSun1+19)=CalendarYear,MONTH(JanSun1+19)=1),JanSun1+19,""))</f>
        <v>44210</v>
      </c>
      <c r="G7" s="29">
        <f>IF(DAY(JanSun1)=1,IF(AND(YEAR(JanSun1+13)=CalendarYear,MONTH(JanSun1+13)=1),JanSun1+13,""),IF(AND(YEAR(JanSun1+20)=CalendarYear,MONTH(JanSun1+20)=1),JanSun1+20,""))</f>
        <v>44211</v>
      </c>
      <c r="H7" s="35">
        <f>IF(DAY(JanSun1)=1,IF(AND(YEAR(JanSun1+14)=CalendarYear,MONTH(JanSun1+14)=1),JanSun1+14,""),IF(AND(YEAR(JanSun1+21)=CalendarYear,MONTH(JanSun1+21)=1),JanSun1+21,""))</f>
        <v>44212</v>
      </c>
      <c r="I7" s="27">
        <f>IF(DAY(FebSun1)=1,IF(AND(YEAR(FebSun1+8)=CalendarYear,MONTH(FebSun1+8)=2),FebSun1+8,""),IF(AND(YEAR(FebSun1+15)=CalendarYear,MONTH(FebSun1+15)=2),FebSun1+15,""))</f>
        <v>44241</v>
      </c>
      <c r="J7" s="4">
        <f>IF(DAY(FebSun1)=1,IF(AND(YEAR(FebSun1+9)=CalendarYear,MONTH(FebSun1+9)=2),FebSun1+9,""),IF(AND(YEAR(FebSun1+16)=CalendarYear,MONTH(FebSun1+16)=2),FebSun1+16,""))</f>
        <v>44242</v>
      </c>
      <c r="K7" s="4">
        <f>IF(DAY(FebSun1)=1,IF(AND(YEAR(FebSun1+10)=CalendarYear,MONTH(FebSun1+10)=2),FebSun1+10,""),IF(AND(YEAR(FebSun1+17)=CalendarYear,MONTH(FebSun1+17)=2),FebSun1+17,""))</f>
        <v>44243</v>
      </c>
      <c r="L7" s="4">
        <f>IF(DAY(FebSun1)=1,IF(AND(YEAR(FebSun1+11)=CalendarYear,MONTH(FebSun1+11)=2),FebSun1+11,""),IF(AND(YEAR(FebSun1+18)=CalendarYear,MONTH(FebSun1+18)=2),FebSun1+18,""))</f>
        <v>44244</v>
      </c>
      <c r="M7" s="4">
        <f>IF(DAY(FebSun1)=1,IF(AND(YEAR(FebSun1+12)=CalendarYear,MONTH(FebSun1+12)=2),FebSun1+12,""),IF(AND(YEAR(FebSun1+19)=CalendarYear,MONTH(FebSun1+19)=2),FebSun1+19,""))</f>
        <v>44245</v>
      </c>
      <c r="N7" s="4">
        <f>IF(DAY(FebSun1)=1,IF(AND(YEAR(FebSun1+13)=CalendarYear,MONTH(FebSun1+13)=2),FebSun1+13,""),IF(AND(YEAR(FebSun1+20)=CalendarYear,MONTH(FebSun1+20)=2),FebSun1+20,""))</f>
        <v>44246</v>
      </c>
      <c r="O7" s="35">
        <f>IF(DAY(FebSun1)=1,IF(AND(YEAR(FebSun1+14)=CalendarYear,MONTH(FebSun1+14)=2),FebSun1+14,""),IF(AND(YEAR(FebSun1+21)=CalendarYear,MONTH(FebSun1+21)=2),FebSun1+21,""))</f>
        <v>44247</v>
      </c>
      <c r="P7" s="91"/>
      <c r="R7" s="65"/>
      <c r="S7" s="65"/>
      <c r="V7" s="2"/>
      <c r="AD7" s="2"/>
      <c r="AL7" s="2"/>
    </row>
    <row r="8" spans="1:38" ht="15" customHeight="1" x14ac:dyDescent="0.25">
      <c r="B8" s="71">
        <f>IF(DAY(JanSun1)=1,IF(AND(YEAR(JanSun1+15)=CalendarYear,MONTH(JanSun1+15)=1),JanSun1+15,""),IF(AND(YEAR(JanSun1+22)=CalendarYear,MONTH(JanSun1+22)=1),JanSun1+22,""))</f>
        <v>44213</v>
      </c>
      <c r="C8" s="4">
        <f>IF(DAY(JanSun1)=1,IF(AND(YEAR(JanSun1+16)=CalendarYear,MONTH(JanSun1+16)=1),JanSun1+16,""),IF(AND(YEAR(JanSun1+23)=CalendarYear,MONTH(JanSun1+23)=1),JanSun1+23,""))</f>
        <v>44214</v>
      </c>
      <c r="D8" s="4">
        <f>IF(DAY(JanSun1)=1,IF(AND(YEAR(JanSun1+17)=CalendarYear,MONTH(JanSun1+17)=1),JanSun1+17,""),IF(AND(YEAR(JanSun1+24)=CalendarYear,MONTH(JanSun1+24)=1),JanSun1+24,""))</f>
        <v>44215</v>
      </c>
      <c r="E8" s="4">
        <f>IF(DAY(JanSun1)=1,IF(AND(YEAR(JanSun1+18)=CalendarYear,MONTH(JanSun1+18)=1),JanSun1+18,""),IF(AND(YEAR(JanSun1+25)=CalendarYear,MONTH(JanSun1+25)=1),JanSun1+25,""))</f>
        <v>44216</v>
      </c>
      <c r="F8" s="4">
        <f>IF(DAY(JanSun1)=1,IF(AND(YEAR(JanSun1+19)=CalendarYear,MONTH(JanSun1+19)=1),JanSun1+19,""),IF(AND(YEAR(JanSun1+26)=CalendarYear,MONTH(JanSun1+26)=1),JanSun1+26,""))</f>
        <v>44217</v>
      </c>
      <c r="G8" s="4">
        <f>IF(DAY(JanSun1)=1,IF(AND(YEAR(JanSun1+20)=CalendarYear,MONTH(JanSun1+20)=1),JanSun1+20,""),IF(AND(YEAR(JanSun1+27)=CalendarYear,MONTH(JanSun1+27)=1),JanSun1+27,""))</f>
        <v>44218</v>
      </c>
      <c r="H8" s="35">
        <f>IF(DAY(JanSun1)=1,IF(AND(YEAR(JanSun1+21)=CalendarYear,MONTH(JanSun1+21)=1),JanSun1+21,""),IF(AND(YEAR(JanSun1+28)=CalendarYear,MONTH(JanSun1+28)=1),JanSun1+28,""))</f>
        <v>44219</v>
      </c>
      <c r="I8" s="27">
        <f>IF(DAY(FebSun1)=1,IF(AND(YEAR(FebSun1+15)=CalendarYear,MONTH(FebSun1+15)=2),FebSun1+15,""),IF(AND(YEAR(FebSun1+22)=CalendarYear,MONTH(FebSun1+22)=2),FebSun1+22,""))</f>
        <v>44248</v>
      </c>
      <c r="J8" s="4">
        <f>IF(DAY(FebSun1)=1,IF(AND(YEAR(FebSun1+16)=CalendarYear,MONTH(FebSun1+16)=2),FebSun1+16,""),IF(AND(YEAR(FebSun1+23)=CalendarYear,MONTH(FebSun1+23)=2),FebSun1+23,""))</f>
        <v>44249</v>
      </c>
      <c r="K8" s="4">
        <f>IF(DAY(FebSun1)=1,IF(AND(YEAR(FebSun1+17)=CalendarYear,MONTH(FebSun1+17)=2),FebSun1+17,""),IF(AND(YEAR(FebSun1+24)=CalendarYear,MONTH(FebSun1+24)=2),FebSun1+24,""))</f>
        <v>44250</v>
      </c>
      <c r="L8" s="4">
        <f>IF(DAY(FebSun1)=1,IF(AND(YEAR(FebSun1+18)=CalendarYear,MONTH(FebSun1+18)=2),FebSun1+18,""),IF(AND(YEAR(FebSun1+25)=CalendarYear,MONTH(FebSun1+25)=2),FebSun1+25,""))</f>
        <v>44251</v>
      </c>
      <c r="M8" s="4">
        <f>IF(DAY(FebSun1)=1,IF(AND(YEAR(FebSun1+19)=CalendarYear,MONTH(FebSun1+19)=2),FebSun1+19,""),IF(AND(YEAR(FebSun1+26)=CalendarYear,MONTH(FebSun1+26)=2),FebSun1+26,""))</f>
        <v>44252</v>
      </c>
      <c r="N8" s="29">
        <f>IF(DAY(FebSun1)=1,IF(AND(YEAR(FebSun1+20)=CalendarYear,MONTH(FebSun1+20)=2),FebSun1+20,""),IF(AND(YEAR(FebSun1+27)=CalendarYear,MONTH(FebSun1+27)=2),FebSun1+27,""))</f>
        <v>44253</v>
      </c>
      <c r="O8" s="35">
        <f>IF(DAY(FebSun1)=1,IF(AND(YEAR(FebSun1+21)=CalendarYear,MONTH(FebSun1+21)=2),FebSun1+21,""),IF(AND(YEAR(FebSun1+28)=CalendarYear,MONTH(FebSun1+28)=2),FebSun1+28,""))</f>
        <v>44254</v>
      </c>
      <c r="P8" s="91"/>
      <c r="R8" s="65"/>
      <c r="S8" s="65"/>
      <c r="V8" s="2"/>
      <c r="AD8" s="2"/>
      <c r="AL8" s="2"/>
    </row>
    <row r="9" spans="1:38" ht="15" customHeight="1" x14ac:dyDescent="0.25">
      <c r="B9" s="72">
        <f>IF(DAY(JanSun1)=1,IF(AND(YEAR(JanSun1+22)=CalendarYear,MONTH(JanSun1+22)=1),JanSun1+22,""),IF(AND(YEAR(JanSun1+29)=CalendarYear,MONTH(JanSun1+29)=1),JanSun1+29,""))</f>
        <v>44220</v>
      </c>
      <c r="C9" s="37">
        <f>IF(DAY(JanSun1)=1,IF(AND(YEAR(JanSun1+23)=CalendarYear,MONTH(JanSun1+23)=1),JanSun1+23,""),IF(AND(YEAR(JanSun1+30)=CalendarYear,MONTH(JanSun1+30)=1),JanSun1+30,""))</f>
        <v>44221</v>
      </c>
      <c r="D9" s="37">
        <f>IF(DAY(JanSun1)=1,IF(AND(YEAR(JanSun1+24)=CalendarYear,MONTH(JanSun1+24)=1),JanSun1+24,""),IF(AND(YEAR(JanSun1+31)=CalendarYear,MONTH(JanSun1+31)=1),JanSun1+31,""))</f>
        <v>44222</v>
      </c>
      <c r="E9" s="37">
        <f>IF(DAY(JanSun1)=1,IF(AND(YEAR(JanSun1+25)=CalendarYear,MONTH(JanSun1+25)=1),JanSun1+25,""),IF(AND(YEAR(JanSun1+32)=CalendarYear,MONTH(JanSun1+32)=1),JanSun1+32,""))</f>
        <v>44223</v>
      </c>
      <c r="F9" s="37">
        <f>IF(DAY(JanSun1)=1,IF(AND(YEAR(JanSun1+26)=CalendarYear,MONTH(JanSun1+26)=1),JanSun1+26,""),IF(AND(YEAR(JanSun1+33)=CalendarYear,MONTH(JanSun1+33)=1),JanSun1+33,""))</f>
        <v>44224</v>
      </c>
      <c r="G9" s="73">
        <f>IF(DAY(JanSun1)=1,IF(AND(YEAR(JanSun1+27)=CalendarYear,MONTH(JanSun1+27)=1),JanSun1+27,""),IF(AND(YEAR(JanSun1+34)=CalendarYear,MONTH(JanSun1+34)=1),JanSun1+34,""))</f>
        <v>44225</v>
      </c>
      <c r="H9" s="38">
        <f>IF(DAY(JanSun1)=1,IF(AND(YEAR(JanSun1+28)=CalendarYear,MONTH(JanSun1+28)=1),JanSun1+28,""),IF(AND(YEAR(JanSun1+35)=CalendarYear,MONTH(JanSun1+35)=1),JanSun1+35,""))</f>
        <v>44226</v>
      </c>
      <c r="I9" s="46">
        <f>IF(DAY(FebSun1)=1,IF(AND(YEAR(FebSun1+22)=CalendarYear,MONTH(FebSun1+22)=2),FebSun1+22,""),IF(AND(YEAR(FebSun1+29)=CalendarYear,MONTH(FebSun1+29)=2),FebSun1+29,""))</f>
        <v>44255</v>
      </c>
      <c r="J9" s="37" t="str">
        <f>IF(DAY(FebSun1)=1,IF(AND(YEAR(FebSun1+23)=CalendarYear,MONTH(FebSun1+23)=2),FebSun1+23,""),IF(AND(YEAR(FebSun1+30)=CalendarYear,MONTH(FebSun1+30)=2),FebSun1+30,""))</f>
        <v/>
      </c>
      <c r="K9" s="37" t="str">
        <f>IF(DAY(FebSun1)=1,IF(AND(YEAR(FebSun1+24)=CalendarYear,MONTH(FebSun1+24)=2),FebSun1+24,""),IF(AND(YEAR(FebSun1+31)=CalendarYear,MONTH(FebSun1+31)=2),FebSun1+31,""))</f>
        <v/>
      </c>
      <c r="L9" s="37" t="str">
        <f>IF(DAY(FebSun1)=1,IF(AND(YEAR(FebSun1+25)=CalendarYear,MONTH(FebSun1+25)=2),FebSun1+25,""),IF(AND(YEAR(FebSun1+32)=CalendarYear,MONTH(FebSun1+32)=2),FebSun1+32,""))</f>
        <v/>
      </c>
      <c r="M9" s="37" t="str">
        <f>IF(DAY(FebSun1)=1,IF(AND(YEAR(FebSun1+26)=CalendarYear,MONTH(FebSun1+26)=2),FebSun1+26,""),IF(AND(YEAR(FebSun1+33)=CalendarYear,MONTH(FebSun1+33)=2),FebSun1+33,""))</f>
        <v/>
      </c>
      <c r="N9" s="37" t="str">
        <f>IF(DAY(FebSun1)=1,IF(AND(YEAR(FebSun1+27)=CalendarYear,MONTH(FebSun1+27)=2),FebSun1+27,""),IF(AND(YEAR(FebSun1+34)=CalendarYear,MONTH(FebSun1+34)=2),FebSun1+34,""))</f>
        <v/>
      </c>
      <c r="O9" s="38" t="str">
        <f>IF(DAY(FebSun1)=1,IF(AND(YEAR(FebSun1+28)=CalendarYear,MONTH(FebSun1+28)=2),FebSun1+28,""),IF(AND(YEAR(FebSun1+35)=CalendarYear,MONTH(FebSun1+35)=2),FebSun1+35,""))</f>
        <v/>
      </c>
      <c r="P9" s="91"/>
      <c r="R9" s="78"/>
      <c r="S9" s="67"/>
      <c r="V9" s="2"/>
      <c r="AD9" s="2"/>
      <c r="AL9" s="2"/>
    </row>
    <row r="10" spans="1:38" ht="15" customHeight="1" x14ac:dyDescent="0.3">
      <c r="A10" s="24" t="s">
        <v>9</v>
      </c>
      <c r="B10" s="178" t="s">
        <v>28</v>
      </c>
      <c r="C10" s="179"/>
      <c r="D10" s="179"/>
      <c r="E10" s="179"/>
      <c r="F10" s="179"/>
      <c r="G10" s="179"/>
      <c r="H10" s="180"/>
      <c r="I10" s="154" t="s">
        <v>29</v>
      </c>
      <c r="J10" s="154"/>
      <c r="K10" s="154"/>
      <c r="L10" s="154"/>
      <c r="M10" s="154"/>
      <c r="N10" s="154"/>
      <c r="O10" s="155"/>
      <c r="P10" s="93"/>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70" t="s">
        <v>0</v>
      </c>
      <c r="C11" s="17" t="s">
        <v>51</v>
      </c>
      <c r="D11" s="17" t="s">
        <v>52</v>
      </c>
      <c r="E11" s="17" t="s">
        <v>53</v>
      </c>
      <c r="F11" s="17" t="s">
        <v>54</v>
      </c>
      <c r="G11" s="17" t="s">
        <v>55</v>
      </c>
      <c r="H11" s="34" t="s">
        <v>56</v>
      </c>
      <c r="I11" s="28" t="s">
        <v>0</v>
      </c>
      <c r="J11" s="17" t="s">
        <v>51</v>
      </c>
      <c r="K11" s="17" t="s">
        <v>52</v>
      </c>
      <c r="L11" s="17" t="s">
        <v>53</v>
      </c>
      <c r="M11" s="17" t="s">
        <v>54</v>
      </c>
      <c r="N11" s="17" t="s">
        <v>55</v>
      </c>
      <c r="O11" s="34" t="s">
        <v>56</v>
      </c>
      <c r="P11" s="91"/>
      <c r="R11" s="74" t="s">
        <v>48</v>
      </c>
      <c r="V11" s="2"/>
      <c r="AD11" s="2"/>
      <c r="AL11" s="2"/>
    </row>
    <row r="12" spans="1:38" ht="15" customHeight="1" x14ac:dyDescent="0.3">
      <c r="B12" s="71" t="str">
        <f>IF(DAY(MarSun1)=1,"",IF(AND(YEAR(MarSun1+1)=CalendarYear,MONTH(MarSun1+1)=3),MarSun1+1,""))</f>
        <v/>
      </c>
      <c r="C12" s="4">
        <f>IF(DAY(MarSun1)=1,"",IF(AND(YEAR(MarSun1+2)=CalendarYear,MONTH(MarSun1+2)=3),MarSun1+2,""))</f>
        <v>44256</v>
      </c>
      <c r="D12" s="4">
        <f>IF(DAY(MarSun1)=1,"",IF(AND(YEAR(MarSun1+3)=CalendarYear,MONTH(MarSun1+3)=3),MarSun1+3,""))</f>
        <v>44257</v>
      </c>
      <c r="E12" s="4">
        <f>IF(DAY(MarSun1)=1,"",IF(AND(YEAR(MarSun1+4)=CalendarYear,MONTH(MarSun1+4)=3),MarSun1+4,""))</f>
        <v>44258</v>
      </c>
      <c r="F12" s="4">
        <f>IF(DAY(MarSun1)=1,"",IF(AND(YEAR(MarSun1+5)=CalendarYear,MONTH(MarSun1+5)=3),MarSun1+5,""))</f>
        <v>44259</v>
      </c>
      <c r="G12" s="4">
        <f>IF(DAY(MarSun1)=1,"",IF(AND(YEAR(MarSun1+6)=CalendarYear,MONTH(MarSun1+6)=3),MarSun1+6,""))</f>
        <v>44260</v>
      </c>
      <c r="H12" s="35">
        <f>IF(DAY(MarSun1)=1,IF(AND(YEAR(MarSun1)=CalendarYear,MONTH(MarSun1)=3),MarSun1,""),IF(AND(YEAR(MarSun1+7)=CalendarYear,MONTH(MarSun1+7)=3),MarSun1+7,""))</f>
        <v>44261</v>
      </c>
      <c r="I12" s="27" t="str">
        <f>IF(DAY(AprSun1)=1,"",IF(AND(YEAR(AprSun1+1)=CalendarYear,MONTH(AprSun1+1)=4),AprSun1+1,""))</f>
        <v/>
      </c>
      <c r="J12" s="4" t="str">
        <f>IF(DAY(AprSun1)=1,"",IF(AND(YEAR(AprSun1+2)=CalendarYear,MONTH(AprSun1+2)=4),AprSun1+2,""))</f>
        <v/>
      </c>
      <c r="K12" s="4" t="str">
        <f>IF(DAY(AprSun1)=1,"",IF(AND(YEAR(AprSun1+3)=CalendarYear,MONTH(AprSun1+3)=4),AprSun1+3,""))</f>
        <v/>
      </c>
      <c r="L12" s="4" t="str">
        <f>IF(DAY(AprSun1)=1,"",IF(AND(YEAR(AprSun1+4)=CalendarYear,MONTH(AprSun1+4)=4),AprSun1+4,""))</f>
        <v/>
      </c>
      <c r="M12" s="27">
        <f>IF(DAY(AprSun1)=1,"",IF(AND(YEAR(AprSun1+5)=CalendarYear,MONTH(AprSun1+5)=4),AprSun1+5,""))</f>
        <v>44287</v>
      </c>
      <c r="N12" s="27">
        <f>IF(DAY(AprSun1)=1,"",IF(AND(YEAR(AprSun1+6)=CalendarYear,MONTH(AprSun1+6)=4),AprSun1+6,""))</f>
        <v>44288</v>
      </c>
      <c r="O12" s="35">
        <f>IF(DAY(AprSun1)=1,IF(AND(YEAR(AprSun1)=CalendarYear,MONTH(AprSun1)=4),AprSun1,""),IF(AND(YEAR(AprSun1+7)=CalendarYear,MONTH(AprSun1+7)=4),AprSun1+7,""))</f>
        <v>44289</v>
      </c>
      <c r="P12" s="91"/>
      <c r="R12" s="74" t="s">
        <v>62</v>
      </c>
      <c r="V12" s="2"/>
      <c r="AD12" s="2"/>
      <c r="AL12" s="2"/>
    </row>
    <row r="13" spans="1:38" ht="15" customHeight="1" x14ac:dyDescent="0.3">
      <c r="A13" s="24"/>
      <c r="B13" s="71">
        <f>IF(DAY(MarSun1)=1,IF(AND(YEAR(MarSun1+1)=CalendarYear,MONTH(MarSun1+1)=3),MarSun1+1,""),IF(AND(YEAR(MarSun1+8)=CalendarYear,MONTH(MarSun1+8)=3),MarSun1+8,""))</f>
        <v>44262</v>
      </c>
      <c r="C13" s="4">
        <f>IF(DAY(MarSun1)=1,IF(AND(YEAR(MarSun1+2)=CalendarYear,MONTH(MarSun1+2)=3),MarSun1+2,""),IF(AND(YEAR(MarSun1+9)=CalendarYear,MONTH(MarSun1+9)=3),MarSun1+9,""))</f>
        <v>44263</v>
      </c>
      <c r="D13" s="4">
        <f>IF(DAY(MarSun1)=1,IF(AND(YEAR(MarSun1+3)=CalendarYear,MONTH(MarSun1+3)=3),MarSun1+3,""),IF(AND(YEAR(MarSun1+10)=CalendarYear,MONTH(MarSun1+10)=3),MarSun1+10,""))</f>
        <v>44264</v>
      </c>
      <c r="E13" s="4">
        <f>IF(DAY(MarSun1)=1,IF(AND(YEAR(MarSun1+4)=CalendarYear,MONTH(MarSun1+4)=3),MarSun1+4,""),IF(AND(YEAR(MarSun1+11)=CalendarYear,MONTH(MarSun1+11)=3),MarSun1+11,""))</f>
        <v>44265</v>
      </c>
      <c r="F13" s="4">
        <f>IF(DAY(MarSun1)=1,IF(AND(YEAR(MarSun1+5)=CalendarYear,MONTH(MarSun1+5)=3),MarSun1+5,""),IF(AND(YEAR(MarSun1+12)=CalendarYear,MONTH(MarSun1+12)=3),MarSun1+12,""))</f>
        <v>44266</v>
      </c>
      <c r="G13" s="29">
        <f>IF(DAY(MarSun1)=1,IF(AND(YEAR(MarSun1+6)=CalendarYear,MONTH(MarSun1+6)=3),MarSun1+6,""),IF(AND(YEAR(MarSun1+13)=CalendarYear,MONTH(MarSun1+13)=3),MarSun1+13,""))</f>
        <v>44267</v>
      </c>
      <c r="H13" s="35">
        <f>IF(DAY(MarSun1)=1,IF(AND(YEAR(MarSun1+7)=CalendarYear,MONTH(MarSun1+7)=3),MarSun1+7,""),IF(AND(YEAR(MarSun1+14)=CalendarYear,MONTH(MarSun1+14)=3),MarSun1+14,""))</f>
        <v>44268</v>
      </c>
      <c r="I13" s="27">
        <f>IF(DAY(AprSun1)=1,IF(AND(YEAR(AprSun1+1)=CalendarYear,MONTH(AprSun1+1)=4),AprSun1+1,""),IF(AND(YEAR(AprSun1+8)=CalendarYear,MONTH(AprSun1+8)=4),AprSun1+8,""))</f>
        <v>44290</v>
      </c>
      <c r="J13" s="27">
        <f>IF(DAY(AprSun1)=1,IF(AND(YEAR(AprSun1+2)=CalendarYear,MONTH(AprSun1+2)=4),AprSun1+2,""),IF(AND(YEAR(AprSun1+9)=CalendarYear,MONTH(AprSun1+9)=4),AprSun1+9,""))</f>
        <v>44291</v>
      </c>
      <c r="K13" s="4">
        <f>IF(DAY(AprSun1)=1,IF(AND(YEAR(AprSun1+3)=CalendarYear,MONTH(AprSun1+3)=4),AprSun1+3,""),IF(AND(YEAR(AprSun1+10)=CalendarYear,MONTH(AprSun1+10)=4),AprSun1+10,""))</f>
        <v>44292</v>
      </c>
      <c r="L13" s="4">
        <f>IF(DAY(AprSun1)=1,IF(AND(YEAR(AprSun1+4)=CalendarYear,MONTH(AprSun1+4)=4),AprSun1+4,""),IF(AND(YEAR(AprSun1+11)=CalendarYear,MONTH(AprSun1+11)=4),AprSun1+11,""))</f>
        <v>44293</v>
      </c>
      <c r="M13" s="108">
        <f>IF(DAY(AprSun1)=1,IF(AND(YEAR(AprSun1+5)=CalendarYear,MONTH(AprSun1+5)=4),AprSun1+5,""),IF(AND(YEAR(AprSun1+12)=CalendarYear,MONTH(AprSun1+12)=4),AprSun1+12,""))</f>
        <v>44294</v>
      </c>
      <c r="N13" s="106">
        <f>IF(DAY(AprSun1)=1,IF(AND(YEAR(AprSun1+6)=CalendarYear,MONTH(AprSun1+6)=4),AprSun1+6,""),IF(AND(YEAR(AprSun1+13)=CalendarYear,MONTH(AprSun1+13)=4),AprSun1+13,""))</f>
        <v>44295</v>
      </c>
      <c r="O13" s="35">
        <f>IF(DAY(AprSun1)=1,IF(AND(YEAR(AprSun1+7)=CalendarYear,MONTH(AprSun1+7)=4),AprSun1+7,""),IF(AND(YEAR(AprSun1+14)=CalendarYear,MONTH(AprSun1+14)=4),AprSun1+14,""))</f>
        <v>44296</v>
      </c>
      <c r="P13" s="91"/>
      <c r="R13" s="74" t="s">
        <v>49</v>
      </c>
      <c r="V13" s="2"/>
      <c r="AD13" s="2"/>
      <c r="AL13" s="2"/>
    </row>
    <row r="14" spans="1:38" ht="15" customHeight="1" x14ac:dyDescent="0.2">
      <c r="B14" s="71">
        <f>IF(DAY(MarSun1)=1,IF(AND(YEAR(MarSun1+8)=CalendarYear,MONTH(MarSun1+8)=3),MarSun1+8,""),IF(AND(YEAR(MarSun1+15)=CalendarYear,MONTH(MarSun1+15)=3),MarSun1+15,""))</f>
        <v>44269</v>
      </c>
      <c r="C14" s="4">
        <f>IF(DAY(MarSun1)=1,IF(AND(YEAR(MarSun1+9)=CalendarYear,MONTH(MarSun1+9)=3),MarSun1+9,""),IF(AND(YEAR(MarSun1+16)=CalendarYear,MONTH(MarSun1+16)=3),MarSun1+16,""))</f>
        <v>44270</v>
      </c>
      <c r="D14" s="4">
        <f>IF(DAY(MarSun1)=1,IF(AND(YEAR(MarSun1+10)=CalendarYear,MONTH(MarSun1+10)=3),MarSun1+10,""),IF(AND(YEAR(MarSun1+17)=CalendarYear,MONTH(MarSun1+17)=3),MarSun1+17,""))</f>
        <v>44271</v>
      </c>
      <c r="E14" s="4">
        <f>IF(DAY(MarSun1)=1,IF(AND(YEAR(MarSun1+11)=CalendarYear,MONTH(MarSun1+11)=3),MarSun1+11,""),IF(AND(YEAR(MarSun1+18)=CalendarYear,MONTH(MarSun1+18)=3),MarSun1+18,""))</f>
        <v>44272</v>
      </c>
      <c r="F14" s="4">
        <f>IF(DAY(MarSun1)=1,IF(AND(YEAR(MarSun1+12)=CalendarYear,MONTH(MarSun1+12)=3),MarSun1+12,""),IF(AND(YEAR(MarSun1+19)=CalendarYear,MONTH(MarSun1+19)=3),MarSun1+19,""))</f>
        <v>44273</v>
      </c>
      <c r="G14" s="4">
        <f>IF(DAY(MarSun1)=1,IF(AND(YEAR(MarSun1+13)=CalendarYear,MONTH(MarSun1+13)=3),MarSun1+13,""),IF(AND(YEAR(MarSun1+20)=CalendarYear,MONTH(MarSun1+20)=3),MarSun1+20,""))</f>
        <v>44274</v>
      </c>
      <c r="H14" s="35">
        <f>IF(DAY(MarSun1)=1,IF(AND(YEAR(MarSun1+14)=CalendarYear,MONTH(MarSun1+14)=3),MarSun1+14,""),IF(AND(YEAR(MarSun1+21)=CalendarYear,MONTH(MarSun1+21)=3),MarSun1+21,""))</f>
        <v>44275</v>
      </c>
      <c r="I14" s="27">
        <f>IF(DAY(AprSun1)=1,IF(AND(YEAR(AprSun1+8)=CalendarYear,MONTH(AprSun1+8)=4),AprSun1+8,""),IF(AND(YEAR(AprSun1+15)=CalendarYear,MONTH(AprSun1+15)=4),AprSun1+15,""))</f>
        <v>44297</v>
      </c>
      <c r="J14" s="108">
        <f>IF(DAY(AprSun1)=1,IF(AND(YEAR(AprSun1+9)=CalendarYear,MONTH(AprSun1+9)=4),AprSun1+9,""),IF(AND(YEAR(AprSun1+16)=CalendarYear,MONTH(AprSun1+16)=4),AprSun1+16,""))</f>
        <v>44298</v>
      </c>
      <c r="K14" s="4">
        <f>IF(DAY(AprSun1)=1,IF(AND(YEAR(AprSun1+10)=CalendarYear,MONTH(AprSun1+10)=4),AprSun1+10,""),IF(AND(YEAR(AprSun1+17)=CalendarYear,MONTH(AprSun1+17)=4),AprSun1+17,""))</f>
        <v>44299</v>
      </c>
      <c r="L14" s="4">
        <f>IF(DAY(AprSun1)=1,IF(AND(YEAR(AprSun1+11)=CalendarYear,MONTH(AprSun1+11)=4),AprSun1+11,""),IF(AND(YEAR(AprSun1+18)=CalendarYear,MONTH(AprSun1+18)=4),AprSun1+18,""))</f>
        <v>44300</v>
      </c>
      <c r="M14" s="4">
        <f>IF(DAY(AprSun1)=1,IF(AND(YEAR(AprSun1+12)=CalendarYear,MONTH(AprSun1+12)=4),AprSun1+12,""),IF(AND(YEAR(AprSun1+19)=CalendarYear,MONTH(AprSun1+19)=4),AprSun1+19,""))</f>
        <v>44301</v>
      </c>
      <c r="N14" s="4">
        <f>IF(DAY(AprSun1)=1,IF(AND(YEAR(AprSun1+13)=CalendarYear,MONTH(AprSun1+13)=4),AprSun1+13,""),IF(AND(YEAR(AprSun1+20)=CalendarYear,MONTH(AprSun1+20)=4),AprSun1+20,""))</f>
        <v>44302</v>
      </c>
      <c r="O14" s="35">
        <f>IF(DAY(AprSun1)=1,IF(AND(YEAR(AprSun1+14)=CalendarYear,MONTH(AprSun1+14)=4),AprSun1+14,""),IF(AND(YEAR(AprSun1+21)=CalendarYear,MONTH(AprSun1+21)=4),AprSun1+21,""))</f>
        <v>44303</v>
      </c>
      <c r="P14" s="91"/>
      <c r="R14" s="78"/>
      <c r="S14" s="12"/>
      <c r="V14" s="2"/>
      <c r="AD14" s="2"/>
      <c r="AL14" s="2"/>
    </row>
    <row r="15" spans="1:38" ht="15" customHeight="1" x14ac:dyDescent="0.2">
      <c r="B15" s="71">
        <f>IF(DAY(MarSun1)=1,IF(AND(YEAR(MarSun1+15)=CalendarYear,MONTH(MarSun1+15)=3),MarSun1+15,""),IF(AND(YEAR(MarSun1+22)=CalendarYear,MONTH(MarSun1+22)=3),MarSun1+22,""))</f>
        <v>44276</v>
      </c>
      <c r="C15" s="4">
        <f>IF(DAY(MarSun1)=1,IF(AND(YEAR(MarSun1+16)=CalendarYear,MONTH(MarSun1+16)=3),MarSun1+16,""),IF(AND(YEAR(MarSun1+23)=CalendarYear,MONTH(MarSun1+23)=3),MarSun1+23,""))</f>
        <v>44277</v>
      </c>
      <c r="D15" s="4">
        <f>IF(DAY(MarSun1)=1,IF(AND(YEAR(MarSun1+17)=CalendarYear,MONTH(MarSun1+17)=3),MarSun1+17,""),IF(AND(YEAR(MarSun1+24)=CalendarYear,MONTH(MarSun1+24)=3),MarSun1+24,""))</f>
        <v>44278</v>
      </c>
      <c r="E15" s="4">
        <f>IF(DAY(MarSun1)=1,IF(AND(YEAR(MarSun1+18)=CalendarYear,MONTH(MarSun1+18)=3),MarSun1+18,""),IF(AND(YEAR(MarSun1+25)=CalendarYear,MONTH(MarSun1+25)=3),MarSun1+25,""))</f>
        <v>44279</v>
      </c>
      <c r="F15" s="4">
        <f>IF(DAY(MarSun1)=1,IF(AND(YEAR(MarSun1+19)=CalendarYear,MONTH(MarSun1+19)=3),MarSun1+19,""),IF(AND(YEAR(MarSun1+26)=CalendarYear,MONTH(MarSun1+26)=3),MarSun1+26,""))</f>
        <v>44280</v>
      </c>
      <c r="G15" s="29">
        <f>IF(DAY(MarSun1)=1,IF(AND(YEAR(MarSun1+20)=CalendarYear,MONTH(MarSun1+20)=3),MarSun1+20,""),IF(AND(YEAR(MarSun1+27)=CalendarYear,MONTH(MarSun1+27)=3),MarSun1+27,""))</f>
        <v>44281</v>
      </c>
      <c r="H15" s="35">
        <f>IF(DAY(MarSun1)=1,IF(AND(YEAR(MarSun1+21)=CalendarYear,MONTH(MarSun1+21)=3),MarSun1+21,""),IF(AND(YEAR(MarSun1+28)=CalendarYear,MONTH(MarSun1+28)=3),MarSun1+28,""))</f>
        <v>44282</v>
      </c>
      <c r="I15" s="27">
        <f>IF(DAY(AprSun1)=1,IF(AND(YEAR(AprSun1+15)=CalendarYear,MONTH(AprSun1+15)=4),AprSun1+15,""),IF(AND(YEAR(AprSun1+22)=CalendarYear,MONTH(AprSun1+22)=4),AprSun1+22,""))</f>
        <v>44304</v>
      </c>
      <c r="J15" s="4">
        <f>IF(DAY(AprSun1)=1,IF(AND(YEAR(AprSun1+16)=CalendarYear,MONTH(AprSun1+16)=4),AprSun1+16,""),IF(AND(YEAR(AprSun1+23)=CalendarYear,MONTH(AprSun1+23)=4),AprSun1+23,""))</f>
        <v>44305</v>
      </c>
      <c r="K15" s="4">
        <f>IF(DAY(AprSun1)=1,IF(AND(YEAR(AprSun1+17)=CalendarYear,MONTH(AprSun1+17)=4),AprSun1+17,""),IF(AND(YEAR(AprSun1+24)=CalendarYear,MONTH(AprSun1+24)=4),AprSun1+24,""))</f>
        <v>44306</v>
      </c>
      <c r="L15" s="4">
        <f>IF(DAY(AprSun1)=1,IF(AND(YEAR(AprSun1+18)=CalendarYear,MONTH(AprSun1+18)=4),AprSun1+18,""),IF(AND(YEAR(AprSun1+25)=CalendarYear,MONTH(AprSun1+25)=4),AprSun1+25,""))</f>
        <v>44307</v>
      </c>
      <c r="M15" s="27">
        <f>IF(DAY(AprSun1)=1,IF(AND(YEAR(AprSun1+19)=CalendarYear,MONTH(AprSun1+19)=4),AprSun1+19,""),IF(AND(YEAR(AprSun1+26)=CalendarYear,MONTH(AprSun1+26)=4),AprSun1+26,""))</f>
        <v>44308</v>
      </c>
      <c r="N15" s="29">
        <f>IF(DAY(AprSun1)=1,IF(AND(YEAR(AprSun1+20)=CalendarYear,MONTH(AprSun1+20)=4),AprSun1+20,""),IF(AND(YEAR(AprSun1+27)=CalendarYear,MONTH(AprSun1+27)=4),AprSun1+27,""))</f>
        <v>44309</v>
      </c>
      <c r="O15" s="35">
        <f>IF(DAY(AprSun1)=1,IF(AND(YEAR(AprSun1+21)=CalendarYear,MONTH(AprSun1+21)=4),AprSun1+21,""),IF(AND(YEAR(AprSun1+28)=CalendarYear,MONTH(AprSun1+28)=4),AprSun1+28,""))</f>
        <v>44310</v>
      </c>
      <c r="P15" s="91"/>
      <c r="R15" s="1"/>
      <c r="S15" s="10"/>
      <c r="V15" s="2"/>
      <c r="AD15" s="2"/>
      <c r="AL15" s="2"/>
    </row>
    <row r="16" spans="1:38" ht="15" customHeight="1" x14ac:dyDescent="0.2">
      <c r="B16" s="71">
        <f>IF(DAY(MarSun1)=1,IF(AND(YEAR(MarSun1+22)=CalendarYear,MONTH(MarSun1+22)=3),MarSun1+22,""),IF(AND(YEAR(MarSun1+29)=CalendarYear,MONTH(MarSun1+29)=3),MarSun1+29,""))</f>
        <v>44283</v>
      </c>
      <c r="C16" s="4">
        <f>IF(DAY(MarSun1)=1,IF(AND(YEAR(MarSun1+23)=CalendarYear,MONTH(MarSun1+23)=3),MarSun1+23,""),IF(AND(YEAR(MarSun1+30)=CalendarYear,MONTH(MarSun1+30)=3),MarSun1+30,""))</f>
        <v>44284</v>
      </c>
      <c r="D16" s="4">
        <f>IF(DAY(MarSun1)=1,IF(AND(YEAR(MarSun1+24)=CalendarYear,MONTH(MarSun1+24)=3),MarSun1+24,""),IF(AND(YEAR(MarSun1+31)=CalendarYear,MONTH(MarSun1+31)=3),MarSun1+31,""))</f>
        <v>44285</v>
      </c>
      <c r="E16" s="4">
        <f>IF(DAY(MarSun1)=1,IF(AND(YEAR(MarSun1+25)=CalendarYear,MONTH(MarSun1+25)=3),MarSun1+25,""),IF(AND(YEAR(MarSun1+32)=CalendarYear,MONTH(MarSun1+32)=3),MarSun1+32,""))</f>
        <v>44286</v>
      </c>
      <c r="F16" s="4" t="str">
        <f>IF(DAY(MarSun1)=1,IF(AND(YEAR(MarSun1+26)=CalendarYear,MONTH(MarSun1+26)=3),MarSun1+26,""),IF(AND(YEAR(MarSun1+33)=CalendarYear,MONTH(MarSun1+33)=3),MarSun1+33,""))</f>
        <v/>
      </c>
      <c r="G16" s="4" t="str">
        <f>IF(DAY(MarSun1)=1,IF(AND(YEAR(MarSun1+27)=CalendarYear,MONTH(MarSun1+27)=3),MarSun1+27,""),IF(AND(YEAR(MarSun1+34)=CalendarYear,MONTH(MarSun1+34)=3),MarSun1+34,""))</f>
        <v/>
      </c>
      <c r="H16" s="35" t="str">
        <f>IF(DAY(MarSun1)=1,IF(AND(YEAR(MarSun1+28)=CalendarYear,MONTH(MarSun1+28)=3),MarSun1+28,""),IF(AND(YEAR(MarSun1+35)=CalendarYear,MONTH(MarSun1+35)=3),MarSun1+35,""))</f>
        <v/>
      </c>
      <c r="I16" s="27">
        <f>IF(DAY(AprSun1)=1,IF(AND(YEAR(AprSun1+22)=CalendarYear,MONTH(AprSun1+22)=4),AprSun1+22,""),IF(AND(YEAR(AprSun1+29)=CalendarYear,MONTH(AprSun1+29)=4),AprSun1+29,""))</f>
        <v>44311</v>
      </c>
      <c r="J16" s="4">
        <f>IF(DAY(AprSun1)=1,IF(AND(YEAR(AprSun1+23)=CalendarYear,MONTH(AprSun1+23)=4),AprSun1+23,""),IF(AND(YEAR(AprSun1+30)=CalendarYear,MONTH(AprSun1+30)=4),AprSun1+30,""))</f>
        <v>44312</v>
      </c>
      <c r="K16" s="4">
        <f>IF(DAY(AprSun1)=1,IF(AND(YEAR(AprSun1+24)=CalendarYear,MONTH(AprSun1+24)=4),AprSun1+24,""),IF(AND(YEAR(AprSun1+31)=CalendarYear,MONTH(AprSun1+31)=4),AprSun1+31,""))</f>
        <v>44313</v>
      </c>
      <c r="L16" s="4">
        <f>IF(DAY(AprSun1)=1,IF(AND(YEAR(AprSun1+25)=CalendarYear,MONTH(AprSun1+25)=4),AprSun1+25,""),IF(AND(YEAR(AprSun1+32)=CalendarYear,MONTH(AprSun1+32)=4),AprSun1+32,""))</f>
        <v>44314</v>
      </c>
      <c r="M16" s="4">
        <f>IF(DAY(AprSun1)=1,IF(AND(YEAR(AprSun1+26)=CalendarYear,MONTH(AprSun1+26)=4),AprSun1+26,""),IF(AND(YEAR(AprSun1+33)=CalendarYear,MONTH(AprSun1+33)=4),AprSun1+33,""))</f>
        <v>44315</v>
      </c>
      <c r="N16" s="4">
        <f>IF(DAY(AprSun1)=1,IF(AND(YEAR(AprSun1+27)=CalendarYear,MONTH(AprSun1+27)=4),AprSun1+27,""),IF(AND(YEAR(AprSun1+34)=CalendarYear,MONTH(AprSun1+34)=4),AprSun1+34,""))</f>
        <v>44316</v>
      </c>
      <c r="O16" s="35" t="str">
        <f>IF(DAY(AprSun1)=1,IF(AND(YEAR(AprSun1+28)=CalendarYear,MONTH(AprSun1+28)=4),AprSun1+28,""),IF(AND(YEAR(AprSun1+35)=CalendarYear,MONTH(AprSun1+35)=4),AprSun1+35,""))</f>
        <v/>
      </c>
      <c r="P16" s="91"/>
      <c r="R16" s="1"/>
      <c r="S16" s="11"/>
      <c r="V16" s="2"/>
      <c r="AD16" s="2"/>
      <c r="AL16" s="2"/>
    </row>
    <row r="17" spans="1:38" ht="15" customHeight="1" x14ac:dyDescent="0.2">
      <c r="B17" s="42" t="str">
        <f>IF(DAY(MarSun1)=1,IF(AND(YEAR(MarSun1+29)=CalendarYear,MONTH(MarSun1+29)=3),MarSun1+29,""),IF(AND(YEAR(MarSun1+36)=CalendarYear,MONTH(MarSun1+36)=3),MarSun1+36,""))</f>
        <v/>
      </c>
      <c r="C17" s="37" t="str">
        <f>IF(DAY(MarSun1)=1,IF(AND(YEAR(MarSun1+30)=CalendarYear,MONTH(MarSun1+30)=3),MarSun1+30,""),IF(AND(YEAR(MarSun1+37)=CalendarYear,MONTH(MarSun1+37)=3),MarSun1+37,""))</f>
        <v/>
      </c>
      <c r="D17" s="37" t="str">
        <f>IF(DAY(MarSun1)=1,IF(AND(YEAR(MarSun1+31)=CalendarYear,MONTH(MarSun1+31)=3),MarSun1+31,""),IF(AND(YEAR(MarSun1+38)=CalendarYear,MONTH(MarSun1+38)=3),MarSun1+38,""))</f>
        <v/>
      </c>
      <c r="E17" s="37" t="str">
        <f>IF(DAY(MarSun1)=1,IF(AND(YEAR(MarSun1+32)=CalendarYear,MONTH(MarSun1+32)=3),MarSun1+32,""),IF(AND(YEAR(MarSun1+39)=CalendarYear,MONTH(MarSun1+39)=3),MarSun1+39,""))</f>
        <v/>
      </c>
      <c r="F17" s="37" t="str">
        <f>IF(DAY(MarSun1)=1,IF(AND(YEAR(MarSun1+33)=CalendarYear,MONTH(MarSun1+33)=3),MarSun1+33,""),IF(AND(YEAR(MarSun1+40)=CalendarYear,MONTH(MarSun1+40)=3),MarSun1+40,""))</f>
        <v/>
      </c>
      <c r="G17" s="37" t="str">
        <f>IF(DAY(MarSun1)=1,IF(AND(YEAR(MarSun1+34)=CalendarYear,MONTH(MarSun1+34)=3),MarSun1+34,""),IF(AND(YEAR(MarSun1+41)=CalendarYear,MONTH(MarSun1+41)=3),MarSun1+41,""))</f>
        <v/>
      </c>
      <c r="H17" s="38" t="str">
        <f>IF(DAY(MarSun1)=1,IF(AND(YEAR(MarSun1+35)=CalendarYear,MONTH(MarSun1+35)=3),MarSun1+35,""),IF(AND(YEAR(MarSun1+42)=CalendarYear,MONTH(MarSun1+42)=3),MarSun1+42,""))</f>
        <v/>
      </c>
      <c r="I17" s="37" t="str">
        <f>IF(DAY(AprSun1)=1,IF(AND(YEAR(AprSun1+29)=CalendarYear,MONTH(AprSun1+29)=4),AprSun1+29,""),IF(AND(YEAR(AprSun1+36)=CalendarYear,MONTH(AprSun1+36)=4),AprSun1+36,""))</f>
        <v/>
      </c>
      <c r="J17" s="37" t="str">
        <f>IF(DAY(AprSun1)=1,IF(AND(YEAR(AprSun1+30)=CalendarYear,MONTH(AprSun1+30)=4),AprSun1+30,""),IF(AND(YEAR(AprSun1+37)=CalendarYear,MONTH(AprSun1+37)=4),AprSun1+37,""))</f>
        <v/>
      </c>
      <c r="K17" s="37" t="str">
        <f>IF(DAY(AprSun1)=1,IF(AND(YEAR(AprSun1+31)=CalendarYear,MONTH(AprSun1+31)=4),AprSun1+31,""),IF(AND(YEAR(AprSun1+38)=CalendarYear,MONTH(AprSun1+38)=4),AprSun1+38,""))</f>
        <v/>
      </c>
      <c r="L17" s="37" t="str">
        <f>IF(DAY(AprSun1)=1,IF(AND(YEAR(AprSun1+32)=CalendarYear,MONTH(AprSun1+32)=4),AprSun1+32,""),IF(AND(YEAR(AprSun1+39)=CalendarYear,MONTH(AprSun1+39)=4),AprSun1+39,""))</f>
        <v/>
      </c>
      <c r="M17" s="37" t="str">
        <f>IF(DAY(AprSun1)=1,IF(AND(YEAR(AprSun1+33)=CalendarYear,MONTH(AprSun1+33)=4),AprSun1+33,""),IF(AND(YEAR(AprSun1+40)=CalendarYear,MONTH(AprSun1+40)=4),AprSun1+40,""))</f>
        <v/>
      </c>
      <c r="N17" s="37" t="str">
        <f>IF(DAY(AprSun1)=1,IF(AND(YEAR(AprSun1+34)=CalendarYear,MONTH(AprSun1+34)=4),AprSun1+34,""),IF(AND(YEAR(AprSun1+41)=CalendarYear,MONTH(AprSun1+41)=4),AprSun1+41,""))</f>
        <v/>
      </c>
      <c r="O17" s="38" t="str">
        <f>IF(DAY(AprSun1)=1,IF(AND(YEAR(AprSun1+35)=CalendarYear,MONTH(AprSun1+35)=4),AprSun1+35,""),IF(AND(YEAR(AprSun1+42)=CalendarYear,MONTH(AprSun1+42)=4),AprSun1+42,""))</f>
        <v/>
      </c>
      <c r="P17" s="91"/>
      <c r="R17" s="77"/>
      <c r="V17" s="2"/>
      <c r="AD17" s="2"/>
      <c r="AL17" s="2"/>
    </row>
    <row r="18" spans="1:38" ht="15" customHeight="1" x14ac:dyDescent="0.3">
      <c r="A18" s="24" t="s">
        <v>10</v>
      </c>
      <c r="B18" s="164" t="s">
        <v>30</v>
      </c>
      <c r="C18" s="154"/>
      <c r="D18" s="154"/>
      <c r="E18" s="154"/>
      <c r="F18" s="154"/>
      <c r="G18" s="154"/>
      <c r="H18" s="155"/>
      <c r="I18" s="154" t="s">
        <v>31</v>
      </c>
      <c r="J18" s="154"/>
      <c r="K18" s="154"/>
      <c r="L18" s="154"/>
      <c r="M18" s="154"/>
      <c r="N18" s="154"/>
      <c r="O18" s="155"/>
      <c r="P18" s="93"/>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70" t="s">
        <v>0</v>
      </c>
      <c r="C19" s="17" t="s">
        <v>51</v>
      </c>
      <c r="D19" s="17" t="s">
        <v>52</v>
      </c>
      <c r="E19" s="17" t="s">
        <v>53</v>
      </c>
      <c r="F19" s="17" t="s">
        <v>54</v>
      </c>
      <c r="G19" s="17" t="s">
        <v>55</v>
      </c>
      <c r="H19" s="34" t="s">
        <v>56</v>
      </c>
      <c r="I19" s="28" t="s">
        <v>0</v>
      </c>
      <c r="J19" s="17" t="s">
        <v>51</v>
      </c>
      <c r="K19" s="17" t="s">
        <v>52</v>
      </c>
      <c r="L19" s="17" t="s">
        <v>53</v>
      </c>
      <c r="M19" s="17" t="s">
        <v>54</v>
      </c>
      <c r="N19" s="17" t="s">
        <v>55</v>
      </c>
      <c r="O19" s="34" t="s">
        <v>56</v>
      </c>
      <c r="P19" s="91"/>
      <c r="R19" s="75" t="s">
        <v>66</v>
      </c>
      <c r="V19" s="2"/>
      <c r="AD19" s="2"/>
      <c r="AL19" s="2"/>
    </row>
    <row r="20" spans="1:38" ht="15" customHeight="1" x14ac:dyDescent="0.3">
      <c r="A20" s="24"/>
      <c r="B20" s="71" t="str">
        <f>IF(DAY(MaySun1)=1,"",IF(AND(YEAR(MaySun1+1)=CalendarYear,MONTH(MaySun1+1)=5),MaySun1+1,""))</f>
        <v/>
      </c>
      <c r="C20" s="4" t="str">
        <f>IF(DAY(MaySun1)=1,"",IF(AND(YEAR(MaySun1+2)=CalendarYear,MONTH(MaySun1+2)=5),MaySun1+2,""))</f>
        <v/>
      </c>
      <c r="D20" s="4" t="str">
        <f>IF(DAY(MaySun1)=1,"",IF(AND(YEAR(MaySun1+3)=CalendarYear,MONTH(MaySun1+3)=5),MaySun1+3,""))</f>
        <v/>
      </c>
      <c r="E20" s="4" t="str">
        <f>IF(DAY(MaySun1)=1,"",IF(AND(YEAR(MaySun1+4)=CalendarYear,MONTH(MaySun1+4)=5),MaySun1+4,""))</f>
        <v/>
      </c>
      <c r="F20" s="4" t="str">
        <f>IF(DAY(MaySun1)=1,"",IF(AND(YEAR(MaySun1+5)=CalendarYear,MONTH(MaySun1+5)=5),MaySun1+5,""))</f>
        <v/>
      </c>
      <c r="G20" s="27" t="str">
        <f>IF(DAY(MaySun1)=1,"",IF(AND(YEAR(MaySun1+6)=CalendarYear,MONTH(MaySun1+6)=5),MaySun1+6,""))</f>
        <v/>
      </c>
      <c r="H20" s="35">
        <f>IF(DAY(MaySun1)=1,IF(AND(YEAR(MaySun1)=CalendarYear,MONTH(MaySun1)=5),MaySun1,""),IF(AND(YEAR(MaySun1+7)=CalendarYear,MONTH(MaySun1+7)=5),MaySun1+7,""))</f>
        <v>44317</v>
      </c>
      <c r="I20" s="27" t="str">
        <f>IF(DAY(JunSun1)=1,"",IF(AND(YEAR(JunSun1+1)=CalendarYear,MONTH(JunSun1+1)=6),JunSun1+1,""))</f>
        <v/>
      </c>
      <c r="J20" s="27" t="str">
        <f>IF(DAY(JunSun1)=1,"",IF(AND(YEAR(JunSun1+2)=CalendarYear,MONTH(JunSun1+2)=6),JunSun1+2,""))</f>
        <v/>
      </c>
      <c r="K20" s="4">
        <f>IF(DAY(JunSun1)=1,"",IF(AND(YEAR(JunSun1+3)=CalendarYear,MONTH(JunSun1+3)=6),JunSun1+3,""))</f>
        <v>44348</v>
      </c>
      <c r="L20" s="4">
        <f>IF(DAY(JunSun1)=1,"",IF(AND(YEAR(JunSun1+4)=CalendarYear,MONTH(JunSun1+4)=6),JunSun1+4,""))</f>
        <v>44349</v>
      </c>
      <c r="M20" s="4">
        <f>IF(DAY(JunSun1)=1,"",IF(AND(YEAR(JunSun1+5)=CalendarYear,MONTH(JunSun1+5)=6),JunSun1+5,""))</f>
        <v>44350</v>
      </c>
      <c r="N20" s="29">
        <f>IF(DAY(JunSun1)=1,"",IF(AND(YEAR(JunSun1+6)=CalendarYear,MONTH(JunSun1+6)=6),JunSun1+6,""))</f>
        <v>44351</v>
      </c>
      <c r="O20" s="35">
        <f>IF(DAY(JunSun1)=1,IF(AND(YEAR(JunSun1)=CalendarYear,MONTH(JunSun1)=6),JunSun1,""),IF(AND(YEAR(JunSun1+7)=CalendarYear,MONTH(JunSun1+7)=6),JunSun1+7,""))</f>
        <v>44352</v>
      </c>
      <c r="P20" s="91"/>
      <c r="R20" s="75" t="s">
        <v>64</v>
      </c>
      <c r="V20" s="2"/>
      <c r="AD20" s="2"/>
      <c r="AL20" s="2"/>
    </row>
    <row r="21" spans="1:38" ht="15" customHeight="1" x14ac:dyDescent="0.3">
      <c r="B21" s="71">
        <f>IF(DAY(MaySun1)=1,IF(AND(YEAR(MaySun1+1)=CalendarYear,MONTH(MaySun1+1)=5),MaySun1+1,""),IF(AND(YEAR(MaySun1+8)=CalendarYear,MONTH(MaySun1+8)=5),MaySun1+8,""))</f>
        <v>44318</v>
      </c>
      <c r="C21" s="4">
        <f>IF(DAY(MaySun1)=1,IF(AND(YEAR(MaySun1+2)=CalendarYear,MONTH(MaySun1+2)=5),MaySun1+2,""),IF(AND(YEAR(MaySun1+9)=CalendarYear,MONTH(MaySun1+9)=5),MaySun1+9,""))</f>
        <v>44319</v>
      </c>
      <c r="D21" s="4">
        <f>IF(DAY(MaySun1)=1,IF(AND(YEAR(MaySun1+3)=CalendarYear,MONTH(MaySun1+3)=5),MaySun1+3,""),IF(AND(YEAR(MaySun1+10)=CalendarYear,MONTH(MaySun1+10)=5),MaySun1+10,""))</f>
        <v>44320</v>
      </c>
      <c r="E21" s="4">
        <f>IF(DAY(MaySun1)=1,IF(AND(YEAR(MaySun1+4)=CalendarYear,MONTH(MaySun1+4)=5),MaySun1+4,""),IF(AND(YEAR(MaySun1+11)=CalendarYear,MONTH(MaySun1+11)=5),MaySun1+11,""))</f>
        <v>44321</v>
      </c>
      <c r="F21" s="4">
        <f>IF(DAY(MaySun1)=1,IF(AND(YEAR(MaySun1+5)=CalendarYear,MONTH(MaySun1+5)=5),MaySun1+5,""),IF(AND(YEAR(MaySun1+12)=CalendarYear,MONTH(MaySun1+12)=5),MaySun1+12,""))</f>
        <v>44322</v>
      </c>
      <c r="G21" s="29">
        <f>IF(DAY(MaySun1)=1,IF(AND(YEAR(MaySun1+6)=CalendarYear,MONTH(MaySun1+6)=5),MaySun1+6,""),IF(AND(YEAR(MaySun1+13)=CalendarYear,MONTH(MaySun1+13)=5),MaySun1+13,""))</f>
        <v>44323</v>
      </c>
      <c r="H21" s="35">
        <f>IF(DAY(MaySun1)=1,IF(AND(YEAR(MaySun1+7)=CalendarYear,MONTH(MaySun1+7)=5),MaySun1+7,""),IF(AND(YEAR(MaySun1+14)=CalendarYear,MONTH(MaySun1+14)=5),MaySun1+14,""))</f>
        <v>44324</v>
      </c>
      <c r="I21" s="27">
        <f>IF(DAY(JunSun1)=1,IF(AND(YEAR(JunSun1+1)=CalendarYear,MONTH(JunSun1+1)=6),JunSun1+1,""),IF(AND(YEAR(JunSun1+8)=CalendarYear,MONTH(JunSun1+8)=6),JunSun1+8,""))</f>
        <v>44353</v>
      </c>
      <c r="J21" s="4">
        <f>IF(DAY(JunSun1)=1,IF(AND(YEAR(JunSun1+2)=CalendarYear,MONTH(JunSun1+2)=6),JunSun1+2,""),IF(AND(YEAR(JunSun1+9)=CalendarYear,MONTH(JunSun1+9)=6),JunSun1+9,""))</f>
        <v>44354</v>
      </c>
      <c r="K21" s="4">
        <f>IF(DAY(JunSun1)=1,IF(AND(YEAR(JunSun1+3)=CalendarYear,MONTH(JunSun1+3)=6),JunSun1+3,""),IF(AND(YEAR(JunSun1+10)=CalendarYear,MONTH(JunSun1+10)=6),JunSun1+10,""))</f>
        <v>44355</v>
      </c>
      <c r="L21" s="4">
        <f>IF(DAY(JunSun1)=1,IF(AND(YEAR(JunSun1+4)=CalendarYear,MONTH(JunSun1+4)=6),JunSun1+4,""),IF(AND(YEAR(JunSun1+11)=CalendarYear,MONTH(JunSun1+11)=6),JunSun1+11,""))</f>
        <v>44356</v>
      </c>
      <c r="M21" s="4">
        <f>IF(DAY(JunSun1)=1,IF(AND(YEAR(JunSun1+5)=CalendarYear,MONTH(JunSun1+5)=6),JunSun1+5,""),IF(AND(YEAR(JunSun1+12)=CalendarYear,MONTH(JunSun1+12)=6),JunSun1+12,""))</f>
        <v>44357</v>
      </c>
      <c r="N21" s="4">
        <f>IF(DAY(JunSun1)=1,IF(AND(YEAR(JunSun1+6)=CalendarYear,MONTH(JunSun1+6)=6),JunSun1+6,""),IF(AND(YEAR(JunSun1+13)=CalendarYear,MONTH(JunSun1+13)=6),JunSun1+13,""))</f>
        <v>44358</v>
      </c>
      <c r="O21" s="35">
        <f>IF(DAY(JunSun1)=1,IF(AND(YEAR(JunSun1+7)=CalendarYear,MONTH(JunSun1+7)=6),JunSun1+7,""),IF(AND(YEAR(JunSun1+14)=CalendarYear,MONTH(JunSun1+14)=6),JunSun1+14,""))</f>
        <v>44359</v>
      </c>
      <c r="P21" s="91"/>
      <c r="R21" s="75" t="s">
        <v>60</v>
      </c>
      <c r="V21" s="2"/>
      <c r="AD21" s="2"/>
      <c r="AL21" s="2"/>
    </row>
    <row r="22" spans="1:38" ht="15" customHeight="1" x14ac:dyDescent="0.3">
      <c r="B22" s="71">
        <f>IF(DAY(MaySun1)=1,IF(AND(YEAR(MaySun1+8)=CalendarYear,MONTH(MaySun1+8)=5),MaySun1+8,""),IF(AND(YEAR(MaySun1+15)=CalendarYear,MONTH(MaySun1+15)=5),MaySun1+15,""))</f>
        <v>44325</v>
      </c>
      <c r="C22" s="4">
        <f>IF(DAY(MaySun1)=1,IF(AND(YEAR(MaySun1+9)=CalendarYear,MONTH(MaySun1+9)=5),MaySun1+9,""),IF(AND(YEAR(MaySun1+16)=CalendarYear,MONTH(MaySun1+16)=5),MaySun1+16,""))</f>
        <v>44326</v>
      </c>
      <c r="D22" s="4">
        <f>IF(DAY(MaySun1)=1,IF(AND(YEAR(MaySun1+10)=CalendarYear,MONTH(MaySun1+10)=5),MaySun1+10,""),IF(AND(YEAR(MaySun1+17)=CalendarYear,MONTH(MaySun1+17)=5),MaySun1+17,""))</f>
        <v>44327</v>
      </c>
      <c r="E22" s="4">
        <f>IF(DAY(MaySun1)=1,IF(AND(YEAR(MaySun1+11)=CalendarYear,MONTH(MaySun1+11)=5),MaySun1+11,""),IF(AND(YEAR(MaySun1+18)=CalendarYear,MONTH(MaySun1+18)=5),MaySun1+18,""))</f>
        <v>44328</v>
      </c>
      <c r="F22" s="27">
        <f>IF(DAY(MaySun1)=1,IF(AND(YEAR(MaySun1+12)=CalendarYear,MONTH(MaySun1+12)=5),MaySun1+12,""),IF(AND(YEAR(MaySun1+19)=CalendarYear,MONTH(MaySun1+19)=5),MaySun1+19,""))</f>
        <v>44329</v>
      </c>
      <c r="G22" s="4">
        <f>IF(DAY(MaySun1)=1,IF(AND(YEAR(MaySun1+13)=CalendarYear,MONTH(MaySun1+13)=5),MaySun1+13,""),IF(AND(YEAR(MaySun1+20)=CalendarYear,MONTH(MaySun1+20)=5),MaySun1+20,""))</f>
        <v>44330</v>
      </c>
      <c r="H22" s="35">
        <f>IF(DAY(MaySun1)=1,IF(AND(YEAR(MaySun1+14)=CalendarYear,MONTH(MaySun1+14)=5),MaySun1+14,""),IF(AND(YEAR(MaySun1+21)=CalendarYear,MONTH(MaySun1+21)=5),MaySun1+21,""))</f>
        <v>44331</v>
      </c>
      <c r="I22" s="27">
        <f>IF(DAY(JunSun1)=1,IF(AND(YEAR(JunSun1+8)=CalendarYear,MONTH(JunSun1+8)=6),JunSun1+8,""),IF(AND(YEAR(JunSun1+15)=CalendarYear,MONTH(JunSun1+15)=6),JunSun1+15,""))</f>
        <v>44360</v>
      </c>
      <c r="J22" s="4">
        <f>IF(DAY(JunSun1)=1,IF(AND(YEAR(JunSun1+9)=CalendarYear,MONTH(JunSun1+9)=6),JunSun1+9,""),IF(AND(YEAR(JunSun1+16)=CalendarYear,MONTH(JunSun1+16)=6),JunSun1+16,""))</f>
        <v>44361</v>
      </c>
      <c r="K22" s="4">
        <f>IF(DAY(JunSun1)=1,IF(AND(YEAR(JunSun1+10)=CalendarYear,MONTH(JunSun1+10)=6),JunSun1+10,""),IF(AND(YEAR(JunSun1+17)=CalendarYear,MONTH(JunSun1+17)=6),JunSun1+17,""))</f>
        <v>44362</v>
      </c>
      <c r="L22" s="108">
        <f>IF(DAY(JunSun1)=1,IF(AND(YEAR(JunSun1+11)=CalendarYear,MONTH(JunSun1+11)=6),JunSun1+11,""),IF(AND(YEAR(JunSun1+18)=CalendarYear,MONTH(JunSun1+18)=6),JunSun1+18,""))</f>
        <v>44363</v>
      </c>
      <c r="M22" s="27">
        <f>IF(DAY(JunSun1)=1,IF(AND(YEAR(JunSun1+12)=CalendarYear,MONTH(JunSun1+12)=6),JunSun1+12,""),IF(AND(YEAR(JunSun1+19)=CalendarYear,MONTH(JunSun1+19)=6),JunSun1+19,""))</f>
        <v>44364</v>
      </c>
      <c r="N22" s="29">
        <f>IF(DAY(JunSun1)=1,IF(AND(YEAR(JunSun1+13)=CalendarYear,MONTH(JunSun1+13)=6),JunSun1+13,""),IF(AND(YEAR(JunSun1+20)=CalendarYear,MONTH(JunSun1+20)=6),JunSun1+20,""))</f>
        <v>44365</v>
      </c>
      <c r="O22" s="35">
        <f>IF(DAY(JunSun1)=1,IF(AND(YEAR(JunSun1+14)=CalendarYear,MONTH(JunSun1+14)=6),JunSun1+14,""),IF(AND(YEAR(JunSun1+21)=CalendarYear,MONTH(JunSun1+21)=6),JunSun1+21,""))</f>
        <v>44366</v>
      </c>
      <c r="P22" s="91"/>
      <c r="R22" s="76" t="s">
        <v>65</v>
      </c>
      <c r="V22" s="2"/>
      <c r="AD22" s="2"/>
      <c r="AL22" s="2"/>
    </row>
    <row r="23" spans="1:38" ht="15" customHeight="1" x14ac:dyDescent="0.2">
      <c r="B23" s="71">
        <f>IF(DAY(MaySun1)=1,IF(AND(YEAR(MaySun1+15)=CalendarYear,MONTH(MaySun1+15)=5),MaySun1+15,""),IF(AND(YEAR(MaySun1+22)=CalendarYear,MONTH(MaySun1+22)=5),MaySun1+22,""))</f>
        <v>44332</v>
      </c>
      <c r="C23" s="4">
        <f>IF(DAY(MaySun1)=1,IF(AND(YEAR(MaySun1+16)=CalendarYear,MONTH(MaySun1+16)=5),MaySun1+16,""),IF(AND(YEAR(MaySun1+23)=CalendarYear,MONTH(MaySun1+23)=5),MaySun1+23,""))</f>
        <v>44333</v>
      </c>
      <c r="D23" s="4">
        <f>IF(DAY(MaySun1)=1,IF(AND(YEAR(MaySun1+17)=CalendarYear,MONTH(MaySun1+17)=5),MaySun1+17,""),IF(AND(YEAR(MaySun1+24)=CalendarYear,MONTH(MaySun1+24)=5),MaySun1+24,""))</f>
        <v>44334</v>
      </c>
      <c r="E23" s="4">
        <f>IF(DAY(MaySun1)=1,IF(AND(YEAR(MaySun1+18)=CalendarYear,MONTH(MaySun1+18)=5),MaySun1+18,""),IF(AND(YEAR(MaySun1+25)=CalendarYear,MONTH(MaySun1+25)=5),MaySun1+25,""))</f>
        <v>44335</v>
      </c>
      <c r="F23" s="108">
        <f>IF(DAY(MaySun1)=1,IF(AND(YEAR(MaySun1+19)=CalendarYear,MONTH(MaySun1+19)=5),MaySun1+19,""),IF(AND(YEAR(MaySun1+26)=CalendarYear,MONTH(MaySun1+26)=5),MaySun1+26,""))</f>
        <v>44336</v>
      </c>
      <c r="G23" s="29">
        <f>IF(DAY(MaySun1)=1,IF(AND(YEAR(MaySun1+20)=CalendarYear,MONTH(MaySun1+20)=5),MaySun1+20,""),IF(AND(YEAR(MaySun1+27)=CalendarYear,MONTH(MaySun1+27)=5),MaySun1+27,""))</f>
        <v>44337</v>
      </c>
      <c r="H23" s="35">
        <f>IF(DAY(MaySun1)=1,IF(AND(YEAR(MaySun1+21)=CalendarYear,MONTH(MaySun1+21)=5),MaySun1+21,""),IF(AND(YEAR(MaySun1+28)=CalendarYear,MONTH(MaySun1+28)=5),MaySun1+28,""))</f>
        <v>44338</v>
      </c>
      <c r="I23" s="27">
        <f>IF(DAY(JunSun1)=1,IF(AND(YEAR(JunSun1+15)=CalendarYear,MONTH(JunSun1+15)=6),JunSun1+15,""),IF(AND(YEAR(JunSun1+22)=CalendarYear,MONTH(JunSun1+22)=6),JunSun1+22,""))</f>
        <v>44367</v>
      </c>
      <c r="J23" s="4">
        <f>IF(DAY(JunSun1)=1,IF(AND(YEAR(JunSun1+16)=CalendarYear,MONTH(JunSun1+16)=6),JunSun1+16,""),IF(AND(YEAR(JunSun1+23)=CalendarYear,MONTH(JunSun1+23)=6),JunSun1+23,""))</f>
        <v>44368</v>
      </c>
      <c r="K23" s="4">
        <f>IF(DAY(JunSun1)=1,IF(AND(YEAR(JunSun1+17)=CalendarYear,MONTH(JunSun1+17)=6),JunSun1+17,""),IF(AND(YEAR(JunSun1+24)=CalendarYear,MONTH(JunSun1+24)=6),JunSun1+24,""))</f>
        <v>44369</v>
      </c>
      <c r="L23" s="4">
        <f>IF(DAY(JunSun1)=1,IF(AND(YEAR(JunSun1+18)=CalendarYear,MONTH(JunSun1+18)=6),JunSun1+18,""),IF(AND(YEAR(JunSun1+25)=CalendarYear,MONTH(JunSun1+25)=6),JunSun1+25,""))</f>
        <v>44370</v>
      </c>
      <c r="M23" s="4">
        <f>IF(DAY(JunSun1)=1,IF(AND(YEAR(JunSun1+19)=CalendarYear,MONTH(JunSun1+19)=6),JunSun1+19,""),IF(AND(YEAR(JunSun1+26)=CalendarYear,MONTH(JunSun1+26)=6),JunSun1+26,""))</f>
        <v>44371</v>
      </c>
      <c r="N23" s="4">
        <f>IF(DAY(JunSun1)=1,IF(AND(YEAR(JunSun1+20)=CalendarYear,MONTH(JunSun1+20)=6),JunSun1+20,""),IF(AND(YEAR(JunSun1+27)=CalendarYear,MONTH(JunSun1+27)=6),JunSun1+27,""))</f>
        <v>44372</v>
      </c>
      <c r="O23" s="35">
        <f>IF(DAY(JunSun1)=1,IF(AND(YEAR(JunSun1+21)=CalendarYear,MONTH(JunSun1+21)=6),JunSun1+21,""),IF(AND(YEAR(JunSun1+28)=CalendarYear,MONTH(JunSun1+28)=6),JunSun1+28,""))</f>
        <v>44373</v>
      </c>
      <c r="P23" s="91"/>
      <c r="R23" s="77"/>
      <c r="V23" s="2"/>
      <c r="AD23" s="2"/>
      <c r="AL23" s="2"/>
    </row>
    <row r="24" spans="1:38" ht="15" customHeight="1" x14ac:dyDescent="0.2">
      <c r="B24" s="71">
        <f>IF(DAY(MaySun1)=1,IF(AND(YEAR(MaySun1+22)=CalendarYear,MONTH(MaySun1+22)=5),MaySun1+22,""),IF(AND(YEAR(MaySun1+29)=CalendarYear,MONTH(MaySun1+29)=5),MaySun1+29,""))</f>
        <v>44339</v>
      </c>
      <c r="C24" s="4">
        <f>IF(DAY(MaySun1)=1,IF(AND(YEAR(MaySun1+23)=CalendarYear,MONTH(MaySun1+23)=5),MaySun1+23,""),IF(AND(YEAR(MaySun1+30)=CalendarYear,MONTH(MaySun1+30)=5),MaySun1+30,""))</f>
        <v>44340</v>
      </c>
      <c r="D24" s="4">
        <f>IF(DAY(MaySun1)=1,IF(AND(YEAR(MaySun1+24)=CalendarYear,MONTH(MaySun1+24)=5),MaySun1+24,""),IF(AND(YEAR(MaySun1+31)=CalendarYear,MONTH(MaySun1+31)=5),MaySun1+31,""))</f>
        <v>44341</v>
      </c>
      <c r="E24" s="4">
        <f>IF(DAY(MaySun1)=1,IF(AND(YEAR(MaySun1+25)=CalendarYear,MONTH(MaySun1+25)=5),MaySun1+25,""),IF(AND(YEAR(MaySun1+32)=CalendarYear,MONTH(MaySun1+32)=5),MaySun1+32,""))</f>
        <v>44342</v>
      </c>
      <c r="F24" s="4">
        <f>IF(DAY(MaySun1)=1,IF(AND(YEAR(MaySun1+26)=CalendarYear,MONTH(MaySun1+26)=5),MaySun1+26,""),IF(AND(YEAR(MaySun1+33)=CalendarYear,MONTH(MaySun1+33)=5),MaySun1+33,""))</f>
        <v>44343</v>
      </c>
      <c r="G24" s="4">
        <f>IF(DAY(MaySun1)=1,IF(AND(YEAR(MaySun1+27)=CalendarYear,MONTH(MaySun1+27)=5),MaySun1+27,""),IF(AND(YEAR(MaySun1+34)=CalendarYear,MONTH(MaySun1+34)=5),MaySun1+34,""))</f>
        <v>44344</v>
      </c>
      <c r="H24" s="35">
        <f>IF(DAY(MaySun1)=1,IF(AND(YEAR(MaySun1+28)=CalendarYear,MONTH(MaySun1+28)=5),MaySun1+28,""),IF(AND(YEAR(MaySun1+35)=CalendarYear,MONTH(MaySun1+35)=5),MaySun1+35,""))</f>
        <v>44345</v>
      </c>
      <c r="I24" s="27">
        <f>IF(DAY(JunSun1)=1,IF(AND(YEAR(JunSun1+22)=CalendarYear,MONTH(JunSun1+22)=6),JunSun1+22,""),IF(AND(YEAR(JunSun1+29)=CalendarYear,MONTH(JunSun1+29)=6),JunSun1+29,""))</f>
        <v>44374</v>
      </c>
      <c r="J24" s="4">
        <f>IF(DAY(JunSun1)=1,IF(AND(YEAR(JunSun1+23)=CalendarYear,MONTH(JunSun1+23)=6),JunSun1+23,""),IF(AND(YEAR(JunSun1+30)=CalendarYear,MONTH(JunSun1+30)=6),JunSun1+30,""))</f>
        <v>44375</v>
      </c>
      <c r="K24" s="4">
        <f>IF(DAY(JunSun1)=1,IF(AND(YEAR(JunSun1+24)=CalendarYear,MONTH(JunSun1+24)=6),JunSun1+24,""),IF(AND(YEAR(JunSun1+31)=CalendarYear,MONTH(JunSun1+31)=6),JunSun1+31,""))</f>
        <v>44376</v>
      </c>
      <c r="L24" s="4">
        <f>IF(DAY(JunSun1)=1,IF(AND(YEAR(JunSun1+25)=CalendarYear,MONTH(JunSun1+25)=6),JunSun1+25,""),IF(AND(YEAR(JunSun1+32)=CalendarYear,MONTH(JunSun1+32)=6),JunSun1+32,""))</f>
        <v>44377</v>
      </c>
      <c r="M24" s="4" t="str">
        <f>IF(DAY(JunSun1)=1,IF(AND(YEAR(JunSun1+26)=CalendarYear,MONTH(JunSun1+26)=6),JunSun1+26,""),IF(AND(YEAR(JunSun1+33)=CalendarYear,MONTH(JunSun1+33)=6),JunSun1+33,""))</f>
        <v/>
      </c>
      <c r="N24" s="4" t="str">
        <f>IF(DAY(JunSun1)=1,IF(AND(YEAR(JunSun1+27)=CalendarYear,MONTH(JunSun1+27)=6),JunSun1+27,""),IF(AND(YEAR(JunSun1+34)=CalendarYear,MONTH(JunSun1+34)=6),JunSun1+34,""))</f>
        <v/>
      </c>
      <c r="O24" s="35" t="str">
        <f>IF(DAY(JunSun1)=1,IF(AND(YEAR(JunSun1+28)=CalendarYear,MONTH(JunSun1+28)=6),JunSun1+28,""),IF(AND(YEAR(JunSun1+35)=CalendarYear,MONTH(JunSun1+35)=6),JunSun1+35,""))</f>
        <v/>
      </c>
      <c r="P24" s="91"/>
      <c r="R24" s="1"/>
      <c r="V24" s="2"/>
      <c r="AD24" s="2"/>
      <c r="AL24" s="2"/>
    </row>
    <row r="25" spans="1:38" ht="15" customHeight="1" x14ac:dyDescent="0.2">
      <c r="B25" s="72">
        <f>IF(DAY(MaySun1)=1,IF(AND(YEAR(MaySun1+29)=CalendarYear,MONTH(MaySun1+29)=5),MaySun1+29,""),IF(AND(YEAR(MaySun1+36)=CalendarYear,MONTH(MaySun1+36)=5),MaySun1+36,""))</f>
        <v>44346</v>
      </c>
      <c r="C25" s="37">
        <f>IF(DAY(MaySun1)=1,IF(AND(YEAR(MaySun1+30)=CalendarYear,MONTH(MaySun1+30)=5),MaySun1+30,""),IF(AND(YEAR(MaySun1+37)=CalendarYear,MONTH(MaySun1+37)=5),MaySun1+37,""))</f>
        <v>44347</v>
      </c>
      <c r="D25" s="37" t="str">
        <f>IF(DAY(MaySun1)=1,IF(AND(YEAR(MaySun1+31)=CalendarYear,MONTH(MaySun1+31)=5),MaySun1+31,""),IF(AND(YEAR(MaySun1+38)=CalendarYear,MONTH(MaySun1+38)=5),MaySun1+38,""))</f>
        <v/>
      </c>
      <c r="E25" s="37" t="str">
        <f>IF(DAY(MaySun1)=1,IF(AND(YEAR(MaySun1+32)=CalendarYear,MONTH(MaySun1+32)=5),MaySun1+32,""),IF(AND(YEAR(MaySun1+39)=CalendarYear,MONTH(MaySun1+39)=5),MaySun1+39,""))</f>
        <v/>
      </c>
      <c r="F25" s="37" t="str">
        <f>IF(DAY(MaySun1)=1,IF(AND(YEAR(MaySun1+33)=CalendarYear,MONTH(MaySun1+33)=5),MaySun1+33,""),IF(AND(YEAR(MaySun1+40)=CalendarYear,MONTH(MaySun1+40)=5),MaySun1+40,""))</f>
        <v/>
      </c>
      <c r="G25" s="37" t="str">
        <f>IF(DAY(MaySun1)=1,IF(AND(YEAR(MaySun1+34)=CalendarYear,MONTH(MaySun1+34)=5),MaySun1+34,""),IF(AND(YEAR(MaySun1+41)=CalendarYear,MONTH(MaySun1+41)=5),MaySun1+41,""))</f>
        <v/>
      </c>
      <c r="H25" s="38" t="str">
        <f>IF(DAY(MaySun1)=1,IF(AND(YEAR(MaySun1+35)=CalendarYear,MONTH(MaySun1+35)=5),MaySun1+35,""),IF(AND(YEAR(MaySun1+42)=CalendarYear,MONTH(MaySun1+42)=5),MaySun1+42,""))</f>
        <v/>
      </c>
      <c r="I25" s="37" t="str">
        <f>IF(DAY(JunSun1)=1,IF(AND(YEAR(JunSun1+29)=CalendarYear,MONTH(JunSun1+29)=6),JunSun1+29,""),IF(AND(YEAR(JunSun1+36)=CalendarYear,MONTH(JunSun1+36)=6),JunSun1+36,""))</f>
        <v/>
      </c>
      <c r="J25" s="37" t="str">
        <f>IF(DAY(JunSun1)=1,IF(AND(YEAR(JunSun1+30)=CalendarYear,MONTH(JunSun1+30)=6),JunSun1+30,""),IF(AND(YEAR(JunSun1+37)=CalendarYear,MONTH(JunSun1+37)=6),JunSun1+37,""))</f>
        <v/>
      </c>
      <c r="K25" s="37" t="str">
        <f>IF(DAY(JunSun1)=1,IF(AND(YEAR(JunSun1+31)=CalendarYear,MONTH(JunSun1+31)=6),JunSun1+31,""),IF(AND(YEAR(JunSun1+38)=CalendarYear,MONTH(JunSun1+38)=6),JunSun1+38,""))</f>
        <v/>
      </c>
      <c r="L25" s="37" t="str">
        <f>IF(DAY(JunSun1)=1,IF(AND(YEAR(JunSun1+32)=CalendarYear,MONTH(JunSun1+32)=6),JunSun1+32,""),IF(AND(YEAR(JunSun1+39)=CalendarYear,MONTH(JunSun1+39)=6),JunSun1+39,""))</f>
        <v/>
      </c>
      <c r="M25" s="37" t="str">
        <f>IF(DAY(JunSun1)=1,IF(AND(YEAR(JunSun1+33)=CalendarYear,MONTH(JunSun1+33)=6),JunSun1+33,""),IF(AND(YEAR(JunSun1+40)=CalendarYear,MONTH(JunSun1+40)=6),JunSun1+40,""))</f>
        <v/>
      </c>
      <c r="N25" s="37" t="str">
        <f>IF(DAY(JunSun1)=1,IF(AND(YEAR(JunSun1+34)=CalendarYear,MONTH(JunSun1+34)=6),JunSun1+34,""),IF(AND(YEAR(JunSun1+41)=CalendarYear,MONTH(JunSun1+41)=6),JunSun1+41,""))</f>
        <v/>
      </c>
      <c r="O25" s="38" t="str">
        <f>IF(DAY(JunSun1)=1,IF(AND(YEAR(JunSun1+35)=CalendarYear,MONTH(JunSun1+35)=6),JunSun1+35,""),IF(AND(YEAR(JunSun1+42)=CalendarYear,MONTH(JunSun1+42)=6),JunSun1+42,""))</f>
        <v/>
      </c>
      <c r="P25" s="91"/>
      <c r="S25" s="12"/>
      <c r="V25" s="2"/>
      <c r="AD25" s="2"/>
      <c r="AL25" s="2"/>
    </row>
    <row r="26" spans="1:38" ht="15" customHeight="1" x14ac:dyDescent="0.2">
      <c r="A26" s="24" t="s">
        <v>11</v>
      </c>
      <c r="B26" s="164" t="s">
        <v>32</v>
      </c>
      <c r="C26" s="154"/>
      <c r="D26" s="154"/>
      <c r="E26" s="154"/>
      <c r="F26" s="154"/>
      <c r="G26" s="154"/>
      <c r="H26" s="155"/>
      <c r="I26" s="154" t="s">
        <v>33</v>
      </c>
      <c r="J26" s="154"/>
      <c r="K26" s="154"/>
      <c r="L26" s="154"/>
      <c r="M26" s="154"/>
      <c r="N26" s="154"/>
      <c r="O26" s="155"/>
      <c r="P26" s="92"/>
      <c r="Q26" s="2"/>
      <c r="T26" s="2"/>
      <c r="U26" s="2"/>
      <c r="V26" s="2"/>
      <c r="AD26" s="2"/>
      <c r="AL26" s="2"/>
    </row>
    <row r="27" spans="1:38" ht="15" customHeight="1" x14ac:dyDescent="0.2">
      <c r="A27" s="24" t="s">
        <v>20</v>
      </c>
      <c r="B27" s="70" t="s">
        <v>0</v>
      </c>
      <c r="C27" s="17" t="s">
        <v>51</v>
      </c>
      <c r="D27" s="17" t="s">
        <v>52</v>
      </c>
      <c r="E27" s="17" t="s">
        <v>53</v>
      </c>
      <c r="F27" s="17" t="s">
        <v>54</v>
      </c>
      <c r="G27" s="17" t="s">
        <v>55</v>
      </c>
      <c r="H27" s="34" t="s">
        <v>56</v>
      </c>
      <c r="I27" s="28" t="s">
        <v>0</v>
      </c>
      <c r="J27" s="17" t="s">
        <v>51</v>
      </c>
      <c r="K27" s="17" t="s">
        <v>52</v>
      </c>
      <c r="L27" s="17" t="s">
        <v>53</v>
      </c>
      <c r="M27" s="17" t="s">
        <v>54</v>
      </c>
      <c r="N27" s="17" t="s">
        <v>55</v>
      </c>
      <c r="O27" s="34" t="s">
        <v>56</v>
      </c>
      <c r="P27" s="91"/>
    </row>
    <row r="28" spans="1:38" ht="15" customHeight="1" x14ac:dyDescent="0.2">
      <c r="A28" s="24"/>
      <c r="B28" s="71" t="str">
        <f>IF(DAY(JulSun1)=1,"",IF(AND(YEAR(JulSun1+1)=CalendarYear,MONTH(JulSun1+1)=7),JulSun1+1,""))</f>
        <v/>
      </c>
      <c r="C28" s="4" t="str">
        <f>IF(DAY(JulSun1)=1,"",IF(AND(YEAR(JulSun1+2)=CalendarYear,MONTH(JulSun1+2)=7),JulSun1+2,""))</f>
        <v/>
      </c>
      <c r="D28" s="4" t="str">
        <f>IF(DAY(JulSun1)=1,"",IF(AND(YEAR(JulSun1+3)=CalendarYear,MONTH(JulSun1+3)=7),JulSun1+3,""))</f>
        <v/>
      </c>
      <c r="E28" s="4" t="str">
        <f>IF(DAY(JulSun1)=1,"",IF(AND(YEAR(JulSun1+4)=CalendarYear,MONTH(JulSun1+4)=7),JulSun1+4,""))</f>
        <v/>
      </c>
      <c r="F28" s="4">
        <f>IF(DAY(JulSun1)=1,"",IF(AND(YEAR(JulSun1+5)=CalendarYear,MONTH(JulSun1+5)=7),JulSun1+5,""))</f>
        <v>44378</v>
      </c>
      <c r="G28" s="29">
        <f>IF(DAY(JulSun1)=1,"",IF(AND(YEAR(JulSun1+6)=CalendarYear,MONTH(JulSun1+6)=7),JulSun1+6,""))</f>
        <v>44379</v>
      </c>
      <c r="H28" s="35">
        <f>IF(DAY(JulSun1)=1,IF(AND(YEAR(JulSun1)=CalendarYear,MONTH(JulSun1)=7),JulSun1,""),IF(AND(YEAR(JulSun1+7)=CalendarYear,MONTH(JulSun1+7)=7),JulSun1+7,""))</f>
        <v>44380</v>
      </c>
      <c r="I28" s="27">
        <f>IF(DAY(AugSun1)=1,"",IF(AND(YEAR(AugSun1+1)=CalendarYear,MONTH(AugSun1+1)=8),AugSun1+1,""))</f>
        <v>44409</v>
      </c>
      <c r="J28" s="27">
        <f>IF(DAY(AugSun1)=1,"",IF(AND(YEAR(AugSun1+2)=CalendarYear,MONTH(AugSun1+2)=8),AugSun1+2,""))</f>
        <v>44410</v>
      </c>
      <c r="K28" s="4">
        <f>IF(DAY(AugSun1)=1,"",IF(AND(YEAR(AugSun1+3)=CalendarYear,MONTH(AugSun1+3)=8),AugSun1+3,""))</f>
        <v>44411</v>
      </c>
      <c r="L28" s="4">
        <f>IF(DAY(AugSun1)=1,"",IF(AND(YEAR(AugSun1+4)=CalendarYear,MONTH(AugSun1+4)=8),AugSun1+4,""))</f>
        <v>44412</v>
      </c>
      <c r="M28" s="4">
        <f>IF(DAY(AugSun1)=1,"",IF(AND(YEAR(AugSun1+5)=CalendarYear,MONTH(AugSun1+5)=8),AugSun1+5,""))</f>
        <v>44413</v>
      </c>
      <c r="N28" s="4">
        <f>IF(DAY(AugSun1)=1,"",IF(AND(YEAR(AugSun1+6)=CalendarYear,MONTH(AugSun1+6)=8),AugSun1+6,""))</f>
        <v>44414</v>
      </c>
      <c r="O28" s="35">
        <f>IF(DAY(AugSun1)=1,IF(AND(YEAR(AugSun1)=CalendarYear,MONTH(AugSun1)=8),AugSun1,""),IF(AND(YEAR(AugSun1+7)=CalendarYear,MONTH(AugSun1+7)=8),AugSun1+7,""))</f>
        <v>44415</v>
      </c>
      <c r="P28" s="91"/>
    </row>
    <row r="29" spans="1:38" ht="15" customHeight="1" x14ac:dyDescent="0.2">
      <c r="A29" s="24"/>
      <c r="B29" s="71">
        <f>IF(DAY(JulSun1)=1,IF(AND(YEAR(JulSun1+1)=CalendarYear,MONTH(JulSun1+1)=7),JulSun1+1,""),IF(AND(YEAR(JulSun1+8)=CalendarYear,MONTH(JulSun1+8)=7),JulSun1+8,""))</f>
        <v>44381</v>
      </c>
      <c r="C29" s="4">
        <f>IF(DAY(JulSun1)=1,IF(AND(YEAR(JulSun1+2)=CalendarYear,MONTH(JulSun1+2)=7),JulSun1+2,""),IF(AND(YEAR(JulSun1+9)=CalendarYear,MONTH(JulSun1+9)=7),JulSun1+9,""))</f>
        <v>44382</v>
      </c>
      <c r="D29" s="4">
        <f>IF(DAY(JulSun1)=1,IF(AND(YEAR(JulSun1+3)=CalendarYear,MONTH(JulSun1+3)=7),JulSun1+3,""),IF(AND(YEAR(JulSun1+10)=CalendarYear,MONTH(JulSun1+10)=7),JulSun1+10,""))</f>
        <v>44383</v>
      </c>
      <c r="E29" s="4">
        <f>IF(DAY(JulSun1)=1,IF(AND(YEAR(JulSun1+4)=CalendarYear,MONTH(JulSun1+4)=7),JulSun1+4,""),IF(AND(YEAR(JulSun1+11)=CalendarYear,MONTH(JulSun1+11)=7),JulSun1+11,""))</f>
        <v>44384</v>
      </c>
      <c r="F29" s="4">
        <f>IF(DAY(JulSun1)=1,IF(AND(YEAR(JulSun1+5)=CalendarYear,MONTH(JulSun1+5)=7),JulSun1+5,""),IF(AND(YEAR(JulSun1+12)=CalendarYear,MONTH(JulSun1+12)=7),JulSun1+12,""))</f>
        <v>44385</v>
      </c>
      <c r="G29" s="4">
        <f>IF(DAY(JulSun1)=1,IF(AND(YEAR(JulSun1+6)=CalendarYear,MONTH(JulSun1+6)=7),JulSun1+6,""),IF(AND(YEAR(JulSun1+13)=CalendarYear,MONTH(JulSun1+13)=7),JulSun1+13,""))</f>
        <v>44386</v>
      </c>
      <c r="H29" s="35">
        <f>IF(DAY(JulSun1)=1,IF(AND(YEAR(JulSun1+7)=CalendarYear,MONTH(JulSun1+7)=7),JulSun1+7,""),IF(AND(YEAR(JulSun1+14)=CalendarYear,MONTH(JulSun1+14)=7),JulSun1+14,""))</f>
        <v>44387</v>
      </c>
      <c r="I29" s="27">
        <f>IF(DAY(AugSun1)=1,IF(AND(YEAR(AugSun1+1)=CalendarYear,MONTH(AugSun1+1)=8),AugSun1+1,""),IF(AND(YEAR(AugSun1+8)=CalendarYear,MONTH(AugSun1+8)=8),AugSun1+8,""))</f>
        <v>44416</v>
      </c>
      <c r="J29" s="108">
        <f>IF(DAY(AugSun1)=1,IF(AND(YEAR(AugSun1+2)=CalendarYear,MONTH(AugSun1+2)=8),AugSun1+2,""),IF(AND(YEAR(AugSun1+9)=CalendarYear,MONTH(AugSun1+9)=8),AugSun1+9,""))</f>
        <v>44417</v>
      </c>
      <c r="K29" s="4">
        <f>IF(DAY(AugSun1)=1,IF(AND(YEAR(AugSun1+3)=CalendarYear,MONTH(AugSun1+3)=8),AugSun1+3,""),IF(AND(YEAR(AugSun1+10)=CalendarYear,MONTH(AugSun1+10)=8),AugSun1+10,""))</f>
        <v>44418</v>
      </c>
      <c r="L29" s="4">
        <f>IF(DAY(AugSun1)=1,IF(AND(YEAR(AugSun1+4)=CalendarYear,MONTH(AugSun1+4)=8),AugSun1+4,""),IF(AND(YEAR(AugSun1+11)=CalendarYear,MONTH(AugSun1+11)=8),AugSun1+11,""))</f>
        <v>44419</v>
      </c>
      <c r="M29" s="4">
        <f>IF(DAY(AugSun1)=1,IF(AND(YEAR(AugSun1+5)=CalendarYear,MONTH(AugSun1+5)=8),AugSun1+5,""),IF(AND(YEAR(AugSun1+12)=CalendarYear,MONTH(AugSun1+12)=8),AugSun1+12,""))</f>
        <v>44420</v>
      </c>
      <c r="N29" s="29">
        <f>IF(DAY(AugSun1)=1,IF(AND(YEAR(AugSun1+6)=CalendarYear,MONTH(AugSun1+6)=8),AugSun1+6,""),IF(AND(YEAR(AugSun1+13)=CalendarYear,MONTH(AugSun1+13)=8),AugSun1+13,""))</f>
        <v>44421</v>
      </c>
      <c r="O29" s="35">
        <f>IF(DAY(AugSun1)=1,IF(AND(YEAR(AugSun1+7)=CalendarYear,MONTH(AugSun1+7)=8),AugSun1+7,""),IF(AND(YEAR(AugSun1+14)=CalendarYear,MONTH(AugSun1+14)=8),AugSun1+14,""))</f>
        <v>44422</v>
      </c>
      <c r="P29" s="91"/>
    </row>
    <row r="30" spans="1:38" ht="15" customHeight="1" x14ac:dyDescent="0.2">
      <c r="B30" s="71">
        <f>IF(DAY(JulSun1)=1,IF(AND(YEAR(JulSun1+8)=CalendarYear,MONTH(JulSun1+8)=7),JulSun1+8,""),IF(AND(YEAR(JulSun1+15)=CalendarYear,MONTH(JulSun1+15)=7),JulSun1+15,""))</f>
        <v>44388</v>
      </c>
      <c r="C30" s="4">
        <f>IF(DAY(JulSun1)=1,IF(AND(YEAR(JulSun1+9)=CalendarYear,MONTH(JulSun1+9)=7),JulSun1+9,""),IF(AND(YEAR(JulSun1+16)=CalendarYear,MONTH(JulSun1+16)=7),JulSun1+16,""))</f>
        <v>44389</v>
      </c>
      <c r="D30" s="4">
        <f>IF(DAY(JulSun1)=1,IF(AND(YEAR(JulSun1+10)=CalendarYear,MONTH(JulSun1+10)=7),JulSun1+10,""),IF(AND(YEAR(JulSun1+17)=CalendarYear,MONTH(JulSun1+17)=7),JulSun1+17,""))</f>
        <v>44390</v>
      </c>
      <c r="E30" s="4">
        <f>IF(DAY(JulSun1)=1,IF(AND(YEAR(JulSun1+11)=CalendarYear,MONTH(JulSun1+11)=7),JulSun1+11,""),IF(AND(YEAR(JulSun1+18)=CalendarYear,MONTH(JulSun1+18)=7),JulSun1+18,""))</f>
        <v>44391</v>
      </c>
      <c r="F30" s="4">
        <f>IF(DAY(JulSun1)=1,IF(AND(YEAR(JulSun1+12)=CalendarYear,MONTH(JulSun1+12)=7),JulSun1+12,""),IF(AND(YEAR(JulSun1+19)=CalendarYear,MONTH(JulSun1+19)=7),JulSun1+19,""))</f>
        <v>44392</v>
      </c>
      <c r="G30" s="29">
        <f>IF(DAY(JulSun1)=1,IF(AND(YEAR(JulSun1+13)=CalendarYear,MONTH(JulSun1+13)=7),JulSun1+13,""),IF(AND(YEAR(JulSun1+20)=CalendarYear,MONTH(JulSun1+20)=7),JulSun1+20,""))</f>
        <v>44393</v>
      </c>
      <c r="H30" s="35">
        <f>IF(DAY(JulSun1)=1,IF(AND(YEAR(JulSun1+14)=CalendarYear,MONTH(JulSun1+14)=7),JulSun1+14,""),IF(AND(YEAR(JulSun1+21)=CalendarYear,MONTH(JulSun1+21)=7),JulSun1+21,""))</f>
        <v>44394</v>
      </c>
      <c r="I30" s="27">
        <f>IF(DAY(AugSun1)=1,IF(AND(YEAR(AugSun1+8)=CalendarYear,MONTH(AugSun1+8)=8),AugSun1+8,""),IF(AND(YEAR(AugSun1+15)=CalendarYear,MONTH(AugSun1+15)=8),AugSun1+15,""))</f>
        <v>44423</v>
      </c>
      <c r="J30" s="4">
        <f>IF(DAY(AugSun1)=1,IF(AND(YEAR(AugSun1+9)=CalendarYear,MONTH(AugSun1+9)=8),AugSun1+9,""),IF(AND(YEAR(AugSun1+16)=CalendarYear,MONTH(AugSun1+16)=8),AugSun1+16,""))</f>
        <v>44424</v>
      </c>
      <c r="K30" s="4">
        <f>IF(DAY(AugSun1)=1,IF(AND(YEAR(AugSun1+10)=CalendarYear,MONTH(AugSun1+10)=8),AugSun1+10,""),IF(AND(YEAR(AugSun1+17)=CalendarYear,MONTH(AugSun1+17)=8),AugSun1+17,""))</f>
        <v>44425</v>
      </c>
      <c r="L30" s="4">
        <f>IF(DAY(AugSun1)=1,IF(AND(YEAR(AugSun1+11)=CalendarYear,MONTH(AugSun1+11)=8),AugSun1+11,""),IF(AND(YEAR(AugSun1+18)=CalendarYear,MONTH(AugSun1+18)=8),AugSun1+18,""))</f>
        <v>44426</v>
      </c>
      <c r="M30" s="4">
        <f>IF(DAY(AugSun1)=1,IF(AND(YEAR(AugSun1+12)=CalendarYear,MONTH(AugSun1+12)=8),AugSun1+12,""),IF(AND(YEAR(AugSun1+19)=CalendarYear,MONTH(AugSun1+19)=8),AugSun1+19,""))</f>
        <v>44427</v>
      </c>
      <c r="N30" s="4">
        <f>IF(DAY(AugSun1)=1,IF(AND(YEAR(AugSun1+13)=CalendarYear,MONTH(AugSun1+13)=8),AugSun1+13,""),IF(AND(YEAR(AugSun1+20)=CalendarYear,MONTH(AugSun1+20)=8),AugSun1+20,""))</f>
        <v>44428</v>
      </c>
      <c r="O30" s="35">
        <f>IF(DAY(AugSun1)=1,IF(AND(YEAR(AugSun1+14)=CalendarYear,MONTH(AugSun1+14)=8),AugSun1+14,""),IF(AND(YEAR(AugSun1+21)=CalendarYear,MONTH(AugSun1+21)=8),AugSun1+21,""))</f>
        <v>44429</v>
      </c>
      <c r="P30" s="91"/>
    </row>
    <row r="31" spans="1:38" ht="15" customHeight="1" x14ac:dyDescent="0.2">
      <c r="B31" s="71">
        <f>IF(DAY(JulSun1)=1,IF(AND(YEAR(JulSun1+15)=CalendarYear,MONTH(JulSun1+15)=7),JulSun1+15,""),IF(AND(YEAR(JulSun1+22)=CalendarYear,MONTH(JulSun1+22)=7),JulSun1+22,""))</f>
        <v>44395</v>
      </c>
      <c r="C31" s="4">
        <f>IF(DAY(JulSun1)=1,IF(AND(YEAR(JulSun1+16)=CalendarYear,MONTH(JulSun1+16)=7),JulSun1+16,""),IF(AND(YEAR(JulSun1+23)=CalendarYear,MONTH(JulSun1+23)=7),JulSun1+23,""))</f>
        <v>44396</v>
      </c>
      <c r="D31" s="4">
        <f>IF(DAY(JulSun1)=1,IF(AND(YEAR(JulSun1+17)=CalendarYear,MONTH(JulSun1+17)=7),JulSun1+17,""),IF(AND(YEAR(JulSun1+24)=CalendarYear,MONTH(JulSun1+24)=7),JulSun1+24,""))</f>
        <v>44397</v>
      </c>
      <c r="E31" s="4">
        <f>IF(DAY(JulSun1)=1,IF(AND(YEAR(JulSun1+18)=CalendarYear,MONTH(JulSun1+18)=7),JulSun1+18,""),IF(AND(YEAR(JulSun1+25)=CalendarYear,MONTH(JulSun1+25)=7),JulSun1+25,""))</f>
        <v>44398</v>
      </c>
      <c r="F31" s="4">
        <f>IF(DAY(JulSun1)=1,IF(AND(YEAR(JulSun1+19)=CalendarYear,MONTH(JulSun1+19)=7),JulSun1+19,""),IF(AND(YEAR(JulSun1+26)=CalendarYear,MONTH(JulSun1+26)=7),JulSun1+26,""))</f>
        <v>44399</v>
      </c>
      <c r="G31" s="4">
        <f>IF(DAY(JulSun1)=1,IF(AND(YEAR(JulSun1+20)=CalendarYear,MONTH(JulSun1+20)=7),JulSun1+20,""),IF(AND(YEAR(JulSun1+27)=CalendarYear,MONTH(JulSun1+27)=7),JulSun1+27,""))</f>
        <v>44400</v>
      </c>
      <c r="H31" s="35">
        <f>IF(DAY(JulSun1)=1,IF(AND(YEAR(JulSun1+21)=CalendarYear,MONTH(JulSun1+21)=7),JulSun1+21,""),IF(AND(YEAR(JulSun1+28)=CalendarYear,MONTH(JulSun1+28)=7),JulSun1+28,""))</f>
        <v>44401</v>
      </c>
      <c r="I31" s="27">
        <f>IF(DAY(AugSun1)=1,IF(AND(YEAR(AugSun1+15)=CalendarYear,MONTH(AugSun1+15)=8),AugSun1+15,""),IF(AND(YEAR(AugSun1+22)=CalendarYear,MONTH(AugSun1+22)=8),AugSun1+22,""))</f>
        <v>44430</v>
      </c>
      <c r="J31" s="4">
        <f>IF(DAY(AugSun1)=1,IF(AND(YEAR(AugSun1+16)=CalendarYear,MONTH(AugSun1+16)=8),AugSun1+16,""),IF(AND(YEAR(AugSun1+23)=CalendarYear,MONTH(AugSun1+23)=8),AugSun1+23,""))</f>
        <v>44431</v>
      </c>
      <c r="K31" s="4">
        <f>IF(DAY(AugSun1)=1,IF(AND(YEAR(AugSun1+17)=CalendarYear,MONTH(AugSun1+17)=8),AugSun1+17,""),IF(AND(YEAR(AugSun1+24)=CalendarYear,MONTH(AugSun1+24)=8),AugSun1+24,""))</f>
        <v>44432</v>
      </c>
      <c r="L31" s="4">
        <f>IF(DAY(AugSun1)=1,IF(AND(YEAR(AugSun1+18)=CalendarYear,MONTH(AugSun1+18)=8),AugSun1+18,""),IF(AND(YEAR(AugSun1+25)=CalendarYear,MONTH(AugSun1+25)=8),AugSun1+25,""))</f>
        <v>44433</v>
      </c>
      <c r="M31" s="4">
        <f>IF(DAY(AugSun1)=1,IF(AND(YEAR(AugSun1+19)=CalendarYear,MONTH(AugSun1+19)=8),AugSun1+19,""),IF(AND(YEAR(AugSun1+26)=CalendarYear,MONTH(AugSun1+26)=8),AugSun1+26,""))</f>
        <v>44434</v>
      </c>
      <c r="N31" s="29">
        <f>IF(DAY(AugSun1)=1,IF(AND(YEAR(AugSun1+20)=CalendarYear,MONTH(AugSun1+20)=8),AugSun1+20,""),IF(AND(YEAR(AugSun1+27)=CalendarYear,MONTH(AugSun1+27)=8),AugSun1+27,""))</f>
        <v>44435</v>
      </c>
      <c r="O31" s="35">
        <f>IF(DAY(AugSun1)=1,IF(AND(YEAR(AugSun1+21)=CalendarYear,MONTH(AugSun1+21)=8),AugSun1+21,""),IF(AND(YEAR(AugSun1+28)=CalendarYear,MONTH(AugSun1+28)=8),AugSun1+28,""))</f>
        <v>44436</v>
      </c>
      <c r="P31" s="91"/>
      <c r="S31" s="10"/>
    </row>
    <row r="32" spans="1:38" ht="15" customHeight="1" x14ac:dyDescent="0.2">
      <c r="B32" s="71">
        <f>IF(DAY(JulSun1)=1,IF(AND(YEAR(JulSun1+22)=CalendarYear,MONTH(JulSun1+22)=7),JulSun1+22,""),IF(AND(YEAR(JulSun1+29)=CalendarYear,MONTH(JulSun1+29)=7),JulSun1+29,""))</f>
        <v>44402</v>
      </c>
      <c r="C32" s="4">
        <f>IF(DAY(JulSun1)=1,IF(AND(YEAR(JulSun1+23)=CalendarYear,MONTH(JulSun1+23)=7),JulSun1+23,""),IF(AND(YEAR(JulSun1+30)=CalendarYear,MONTH(JulSun1+30)=7),JulSun1+30,""))</f>
        <v>44403</v>
      </c>
      <c r="D32" s="4">
        <f>IF(DAY(JulSun1)=1,IF(AND(YEAR(JulSun1+24)=CalendarYear,MONTH(JulSun1+24)=7),JulSun1+24,""),IF(AND(YEAR(JulSun1+31)=CalendarYear,MONTH(JulSun1+31)=7),JulSun1+31,""))</f>
        <v>44404</v>
      </c>
      <c r="E32" s="4">
        <f>IF(DAY(JulSun1)=1,IF(AND(YEAR(JulSun1+25)=CalendarYear,MONTH(JulSun1+25)=7),JulSun1+25,""),IF(AND(YEAR(JulSun1+32)=CalendarYear,MONTH(JulSun1+32)=7),JulSun1+32,""))</f>
        <v>44405</v>
      </c>
      <c r="F32" s="4">
        <f>IF(DAY(JulSun1)=1,IF(AND(YEAR(JulSun1+26)=CalendarYear,MONTH(JulSun1+26)=7),JulSun1+26,""),IF(AND(YEAR(JulSun1+33)=CalendarYear,MONTH(JulSun1+33)=7),JulSun1+33,""))</f>
        <v>44406</v>
      </c>
      <c r="G32" s="29">
        <f>IF(DAY(JulSun1)=1,IF(AND(YEAR(JulSun1+27)=CalendarYear,MONTH(JulSun1+27)=7),JulSun1+27,""),IF(AND(YEAR(JulSun1+34)=CalendarYear,MONTH(JulSun1+34)=7),JulSun1+34,""))</f>
        <v>44407</v>
      </c>
      <c r="H32" s="35">
        <f>IF(DAY(JulSun1)=1,IF(AND(YEAR(JulSun1+28)=CalendarYear,MONTH(JulSun1+28)=7),JulSun1+28,""),IF(AND(YEAR(JulSun1+35)=CalendarYear,MONTH(JulSun1+35)=7),JulSun1+35,""))</f>
        <v>44408</v>
      </c>
      <c r="I32" s="27">
        <f>IF(DAY(AugSun1)=1,IF(AND(YEAR(AugSun1+22)=CalendarYear,MONTH(AugSun1+22)=8),AugSun1+22,""),IF(AND(YEAR(AugSun1+29)=CalendarYear,MONTH(AugSun1+29)=8),AugSun1+29,""))</f>
        <v>44437</v>
      </c>
      <c r="J32" s="4">
        <f>IF(DAY(AugSun1)=1,IF(AND(YEAR(AugSun1+23)=CalendarYear,MONTH(AugSun1+23)=8),AugSun1+23,""),IF(AND(YEAR(AugSun1+30)=CalendarYear,MONTH(AugSun1+30)=8),AugSun1+30,""))</f>
        <v>44438</v>
      </c>
      <c r="K32" s="4">
        <f>IF(DAY(AugSun1)=1,IF(AND(YEAR(AugSun1+24)=CalendarYear,MONTH(AugSun1+24)=8),AugSun1+24,""),IF(AND(YEAR(AugSun1+31)=CalendarYear,MONTH(AugSun1+31)=8),AugSun1+31,""))</f>
        <v>44439</v>
      </c>
      <c r="L32" s="4" t="str">
        <f>IF(DAY(AugSun1)=1,IF(AND(YEAR(AugSun1+25)=CalendarYear,MONTH(AugSun1+25)=8),AugSun1+25,""),IF(AND(YEAR(AugSun1+32)=CalendarYear,MONTH(AugSun1+32)=8),AugSun1+32,""))</f>
        <v/>
      </c>
      <c r="M32" s="4" t="str">
        <f>IF(DAY(AugSun1)=1,IF(AND(YEAR(AugSun1+26)=CalendarYear,MONTH(AugSun1+26)=8),AugSun1+26,""),IF(AND(YEAR(AugSun1+33)=CalendarYear,MONTH(AugSun1+33)=8),AugSun1+33,""))</f>
        <v/>
      </c>
      <c r="N32" s="4" t="str">
        <f>IF(DAY(AugSun1)=1,IF(AND(YEAR(AugSun1+27)=CalendarYear,MONTH(AugSun1+27)=8),AugSun1+27,""),IF(AND(YEAR(AugSun1+34)=CalendarYear,MONTH(AugSun1+34)=8),AugSun1+34,""))</f>
        <v/>
      </c>
      <c r="O32" s="35" t="str">
        <f>IF(DAY(AugSun1)=1,IF(AND(YEAR(AugSun1+28)=CalendarYear,MONTH(AugSun1+28)=8),AugSun1+28,""),IF(AND(YEAR(AugSun1+35)=CalendarYear,MONTH(AugSun1+35)=8),AugSun1+35,""))</f>
        <v/>
      </c>
      <c r="P32" s="91"/>
      <c r="S32" s="11"/>
    </row>
    <row r="33" spans="1:19" ht="15" customHeight="1" x14ac:dyDescent="0.2">
      <c r="B33" s="42" t="str">
        <f>IF(DAY(JulSun1)=1,IF(AND(YEAR(JulSun1+29)=CalendarYear,MONTH(JulSun1+29)=7),JulSun1+29,""),IF(AND(YEAR(JulSun1+36)=CalendarYear,MONTH(JulSun1+36)=7),JulSun1+36,""))</f>
        <v/>
      </c>
      <c r="C33" s="37" t="str">
        <f>IF(DAY(JulSun1)=1,IF(AND(YEAR(JulSun1+30)=CalendarYear,MONTH(JulSun1+30)=7),JulSun1+30,""),IF(AND(YEAR(JulSun1+37)=CalendarYear,MONTH(JulSun1+37)=7),JulSun1+37,""))</f>
        <v/>
      </c>
      <c r="D33" s="37" t="str">
        <f>IF(DAY(JulSun1)=1,IF(AND(YEAR(JulSun1+31)=CalendarYear,MONTH(JulSun1+31)=7),JulSun1+31,""),IF(AND(YEAR(JulSun1+38)=CalendarYear,MONTH(JulSun1+38)=7),JulSun1+38,""))</f>
        <v/>
      </c>
      <c r="E33" s="37" t="str">
        <f>IF(DAY(JulSun1)=1,IF(AND(YEAR(JulSun1+32)=CalendarYear,MONTH(JulSun1+32)=7),JulSun1+32,""),IF(AND(YEAR(JulSun1+39)=CalendarYear,MONTH(JulSun1+39)=7),JulSun1+39,""))</f>
        <v/>
      </c>
      <c r="F33" s="37" t="str">
        <f>IF(DAY(JulSun1)=1,IF(AND(YEAR(JulSun1+33)=CalendarYear,MONTH(JulSun1+33)=7),JulSun1+33,""),IF(AND(YEAR(JulSun1+40)=CalendarYear,MONTH(JulSun1+40)=7),JulSun1+40,""))</f>
        <v/>
      </c>
      <c r="G33" s="37" t="str">
        <f>IF(DAY(JulSun1)=1,IF(AND(YEAR(JulSun1+34)=CalendarYear,MONTH(JulSun1+34)=7),JulSun1+34,""),IF(AND(YEAR(JulSun1+41)=CalendarYear,MONTH(JulSun1+41)=7),JulSun1+41,""))</f>
        <v/>
      </c>
      <c r="H33" s="38" t="str">
        <f>IF(DAY(JulSun1)=1,IF(AND(YEAR(JulSun1+35)=CalendarYear,MONTH(JulSun1+35)=7),JulSun1+35,""),IF(AND(YEAR(JulSun1+42)=CalendarYear,MONTH(JulSun1+42)=7),JulSun1+42,""))</f>
        <v/>
      </c>
      <c r="I33" s="46" t="str">
        <f>IF(DAY(AugSun1)=1,IF(AND(YEAR(AugSun1+29)=CalendarYear,MONTH(AugSun1+29)=8),AugSun1+29,""),IF(AND(YEAR(AugSun1+36)=CalendarYear,MONTH(AugSun1+36)=8),AugSun1+36,""))</f>
        <v/>
      </c>
      <c r="J33" s="37" t="str">
        <f>IF(DAY(AugSun1)=1,IF(AND(YEAR(AugSun1+30)=CalendarYear,MONTH(AugSun1+30)=8),AugSun1+30,""),IF(AND(YEAR(AugSun1+37)=CalendarYear,MONTH(AugSun1+37)=8),AugSun1+37,""))</f>
        <v/>
      </c>
      <c r="K33" s="37" t="str">
        <f>IF(DAY(AugSun1)=1,IF(AND(YEAR(AugSun1+31)=CalendarYear,MONTH(AugSun1+31)=8),AugSun1+31,""),IF(AND(YEAR(AugSun1+38)=CalendarYear,MONTH(AugSun1+38)=8),AugSun1+38,""))</f>
        <v/>
      </c>
      <c r="L33" s="37" t="str">
        <f>IF(DAY(AugSun1)=1,IF(AND(YEAR(AugSun1+32)=CalendarYear,MONTH(AugSun1+32)=8),AugSun1+32,""),IF(AND(YEAR(AugSun1+39)=CalendarYear,MONTH(AugSun1+39)=8),AugSun1+39,""))</f>
        <v/>
      </c>
      <c r="M33" s="37" t="str">
        <f>IF(DAY(AugSun1)=1,IF(AND(YEAR(AugSun1+33)=CalendarYear,MONTH(AugSun1+33)=8),AugSun1+33,""),IF(AND(YEAR(AugSun1+40)=CalendarYear,MONTH(AugSun1+40)=8),AugSun1+40,""))</f>
        <v/>
      </c>
      <c r="N33" s="37" t="str">
        <f>IF(DAY(AugSun1)=1,IF(AND(YEAR(AugSun1+34)=CalendarYear,MONTH(AugSun1+34)=8),AugSun1+34,""),IF(AND(YEAR(AugSun1+41)=CalendarYear,MONTH(AugSun1+41)=8),AugSun1+41,""))</f>
        <v/>
      </c>
      <c r="O33" s="38" t="str">
        <f>IF(DAY(AugSun1)=1,IF(AND(YEAR(AugSun1+35)=CalendarYear,MONTH(AugSun1+35)=8),AugSun1+35,""),IF(AND(YEAR(AugSun1+42)=CalendarYear,MONTH(AugSun1+42)=8),AugSun1+42,""))</f>
        <v/>
      </c>
      <c r="P33" s="91"/>
      <c r="S33" s="12"/>
    </row>
    <row r="34" spans="1:19" ht="15" customHeight="1" x14ac:dyDescent="0.2">
      <c r="A34" s="24" t="s">
        <v>12</v>
      </c>
      <c r="B34" s="164" t="s">
        <v>34</v>
      </c>
      <c r="C34" s="154"/>
      <c r="D34" s="154"/>
      <c r="E34" s="154"/>
      <c r="F34" s="154"/>
      <c r="G34" s="154"/>
      <c r="H34" s="155"/>
      <c r="I34" s="154" t="s">
        <v>35</v>
      </c>
      <c r="J34" s="154"/>
      <c r="K34" s="154"/>
      <c r="L34" s="154"/>
      <c r="M34" s="154"/>
      <c r="N34" s="154"/>
      <c r="O34" s="155"/>
      <c r="P34" s="91"/>
    </row>
    <row r="35" spans="1:19" ht="15" customHeight="1" x14ac:dyDescent="0.2">
      <c r="A35" s="24" t="s">
        <v>21</v>
      </c>
      <c r="B35" s="70" t="s">
        <v>0</v>
      </c>
      <c r="C35" s="17" t="s">
        <v>51</v>
      </c>
      <c r="D35" s="17" t="s">
        <v>52</v>
      </c>
      <c r="E35" s="17" t="s">
        <v>53</v>
      </c>
      <c r="F35" s="17" t="s">
        <v>54</v>
      </c>
      <c r="G35" s="17" t="s">
        <v>55</v>
      </c>
      <c r="H35" s="34" t="s">
        <v>56</v>
      </c>
      <c r="I35" s="28" t="s">
        <v>0</v>
      </c>
      <c r="J35" s="17" t="s">
        <v>51</v>
      </c>
      <c r="K35" s="17" t="s">
        <v>52</v>
      </c>
      <c r="L35" s="17" t="s">
        <v>53</v>
      </c>
      <c r="M35" s="17" t="s">
        <v>54</v>
      </c>
      <c r="N35" s="17" t="s">
        <v>55</v>
      </c>
      <c r="O35" s="34" t="s">
        <v>56</v>
      </c>
      <c r="P35" s="91"/>
    </row>
    <row r="36" spans="1:19" ht="15" customHeight="1" x14ac:dyDescent="0.2">
      <c r="B36" s="71" t="str">
        <f>IF(DAY(SepSun1)=1,"",IF(AND(YEAR(SepSun1+1)=CalendarYear,MONTH(SepSun1+1)=9),SepSun1+1,""))</f>
        <v/>
      </c>
      <c r="C36" s="4" t="str">
        <f>IF(DAY(SepSun1)=1,"",IF(AND(YEAR(SepSun1+2)=CalendarYear,MONTH(SepSun1+2)=9),SepSun1+2,""))</f>
        <v/>
      </c>
      <c r="D36" s="4" t="str">
        <f>IF(DAY(SepSun1)=1,"",IF(AND(YEAR(SepSun1+3)=CalendarYear,MONTH(SepSun1+3)=9),SepSun1+3,""))</f>
        <v/>
      </c>
      <c r="E36" s="4">
        <f>IF(DAY(SepSun1)=1,"",IF(AND(YEAR(SepSun1+4)=CalendarYear,MONTH(SepSun1+4)=9),SepSun1+4,""))</f>
        <v>44440</v>
      </c>
      <c r="F36" s="4">
        <f>IF(DAY(SepSun1)=1,"",IF(AND(YEAR(SepSun1+5)=CalendarYear,MONTH(SepSun1+5)=9),SepSun1+5,""))</f>
        <v>44441</v>
      </c>
      <c r="G36" s="4">
        <f>IF(DAY(SepSun1)=1,"",IF(AND(YEAR(SepSun1+6)=CalendarYear,MONTH(SepSun1+6)=9),SepSun1+6,""))</f>
        <v>44442</v>
      </c>
      <c r="H36" s="35">
        <f>IF(DAY(SepSun1)=1,IF(AND(YEAR(SepSun1)=CalendarYear,MONTH(SepSun1)=9),SepSun1,""),IF(AND(YEAR(SepSun1+7)=CalendarYear,MONTH(SepSun1+7)=9),SepSun1+7,""))</f>
        <v>44443</v>
      </c>
      <c r="I36" s="27" t="str">
        <f>IF(DAY(OctSun1)=1,"",IF(AND(YEAR(OctSun1+1)=CalendarYear,MONTH(OctSun1+1)=10),OctSun1+1,""))</f>
        <v/>
      </c>
      <c r="J36" s="4" t="str">
        <f>IF(DAY(OctSun1)=1,"",IF(AND(YEAR(OctSun1+2)=CalendarYear,MONTH(OctSun1+2)=10),OctSun1+2,""))</f>
        <v/>
      </c>
      <c r="K36" s="4" t="str">
        <f>IF(DAY(OctSun1)=1,"",IF(AND(YEAR(OctSun1+3)=CalendarYear,MONTH(OctSun1+3)=10),OctSun1+3,""))</f>
        <v/>
      </c>
      <c r="L36" s="4" t="str">
        <f>IF(DAY(OctSun1)=1,"",IF(AND(YEAR(OctSun1+4)=CalendarYear,MONTH(OctSun1+4)=10),OctSun1+4,""))</f>
        <v/>
      </c>
      <c r="M36" s="4" t="str">
        <f>IF(DAY(OctSun1)=1,"",IF(AND(YEAR(OctSun1+5)=CalendarYear,MONTH(OctSun1+5)=10),OctSun1+5,""))</f>
        <v/>
      </c>
      <c r="N36" s="4">
        <f>IF(DAY(OctSun1)=1,"",IF(AND(YEAR(OctSun1+6)=CalendarYear,MONTH(OctSun1+6)=10),OctSun1+6,""))</f>
        <v>44470</v>
      </c>
      <c r="O36" s="35">
        <f>IF(DAY(OctSun1)=1,IF(AND(YEAR(OctSun1)=CalendarYear,MONTH(OctSun1)=10),OctSun1,""),IF(AND(YEAR(OctSun1+7)=CalendarYear,MONTH(OctSun1+7)=10),OctSun1+7,""))</f>
        <v>44471</v>
      </c>
      <c r="P36" s="91"/>
    </row>
    <row r="37" spans="1:19" ht="15" customHeight="1" x14ac:dyDescent="0.2">
      <c r="B37" s="71">
        <f>IF(DAY(SepSun1)=1,IF(AND(YEAR(SepSun1+1)=CalendarYear,MONTH(SepSun1+1)=9),SepSun1+1,""),IF(AND(YEAR(SepSun1+8)=CalendarYear,MONTH(SepSun1+8)=9),SepSun1+8,""))</f>
        <v>44444</v>
      </c>
      <c r="C37" s="4">
        <f>IF(DAY(SepSun1)=1,IF(AND(YEAR(SepSun1+2)=CalendarYear,MONTH(SepSun1+2)=9),SepSun1+2,""),IF(AND(YEAR(SepSun1+9)=CalendarYear,MONTH(SepSun1+9)=9),SepSun1+9,""))</f>
        <v>44445</v>
      </c>
      <c r="D37" s="4">
        <f>IF(DAY(SepSun1)=1,IF(AND(YEAR(SepSun1+3)=CalendarYear,MONTH(SepSun1+3)=9),SepSun1+3,""),IF(AND(YEAR(SepSun1+10)=CalendarYear,MONTH(SepSun1+10)=9),SepSun1+10,""))</f>
        <v>44446</v>
      </c>
      <c r="E37" s="4">
        <f>IF(DAY(SepSun1)=1,IF(AND(YEAR(SepSun1+4)=CalendarYear,MONTH(SepSun1+4)=9),SepSun1+4,""),IF(AND(YEAR(SepSun1+11)=CalendarYear,MONTH(SepSun1+11)=9),SepSun1+11,""))</f>
        <v>44447</v>
      </c>
      <c r="F37" s="4">
        <f>IF(DAY(SepSun1)=1,IF(AND(YEAR(SepSun1+5)=CalendarYear,MONTH(SepSun1+5)=9),SepSun1+5,""),IF(AND(YEAR(SepSun1+12)=CalendarYear,MONTH(SepSun1+12)=9),SepSun1+12,""))</f>
        <v>44448</v>
      </c>
      <c r="G37" s="29">
        <f>IF(DAY(SepSun1)=1,IF(AND(YEAR(SepSun1+6)=CalendarYear,MONTH(SepSun1+6)=9),SepSun1+6,""),IF(AND(YEAR(SepSun1+13)=CalendarYear,MONTH(SepSun1+13)=9),SepSun1+13,""))</f>
        <v>44449</v>
      </c>
      <c r="H37" s="35">
        <f>IF(DAY(SepSun1)=1,IF(AND(YEAR(SepSun1+7)=CalendarYear,MONTH(SepSun1+7)=9),SepSun1+7,""),IF(AND(YEAR(SepSun1+14)=CalendarYear,MONTH(SepSun1+14)=9),SepSun1+14,""))</f>
        <v>44450</v>
      </c>
      <c r="I37" s="27">
        <f>IF(DAY(OctSun1)=1,IF(AND(YEAR(OctSun1+1)=CalendarYear,MONTH(OctSun1+1)=10),OctSun1+1,""),IF(AND(YEAR(OctSun1+8)=CalendarYear,MONTH(OctSun1+8)=10),OctSun1+8,""))</f>
        <v>44472</v>
      </c>
      <c r="J37" s="4">
        <f>IF(DAY(OctSun1)=1,IF(AND(YEAR(OctSun1+2)=CalendarYear,MONTH(OctSun1+2)=10),OctSun1+2,""),IF(AND(YEAR(OctSun1+9)=CalendarYear,MONTH(OctSun1+9)=10),OctSun1+9,""))</f>
        <v>44473</v>
      </c>
      <c r="K37" s="4">
        <f>IF(DAY(OctSun1)=1,IF(AND(YEAR(OctSun1+3)=CalendarYear,MONTH(OctSun1+3)=10),OctSun1+3,""),IF(AND(YEAR(OctSun1+10)=CalendarYear,MONTH(OctSun1+10)=10),OctSun1+10,""))</f>
        <v>44474</v>
      </c>
      <c r="L37" s="4">
        <f>IF(DAY(OctSun1)=1,IF(AND(YEAR(OctSun1+4)=CalendarYear,MONTH(OctSun1+4)=10),OctSun1+4,""),IF(AND(YEAR(OctSun1+11)=CalendarYear,MONTH(OctSun1+11)=10),OctSun1+11,""))</f>
        <v>44475</v>
      </c>
      <c r="M37" s="4">
        <f>IF(DAY(OctSun1)=1,IF(AND(YEAR(OctSun1+5)=CalendarYear,MONTH(OctSun1+5)=10),OctSun1+5,""),IF(AND(YEAR(OctSun1+12)=CalendarYear,MONTH(OctSun1+12)=10),OctSun1+12,""))</f>
        <v>44476</v>
      </c>
      <c r="N37" s="29">
        <f>IF(DAY(OctSun1)=1,IF(AND(YEAR(OctSun1+6)=CalendarYear,MONTH(OctSun1+6)=10),OctSun1+6,""),IF(AND(YEAR(OctSun1+13)=CalendarYear,MONTH(OctSun1+13)=10),OctSun1+13,""))</f>
        <v>44477</v>
      </c>
      <c r="O37" s="35">
        <f>IF(DAY(OctSun1)=1,IF(AND(YEAR(OctSun1+7)=CalendarYear,MONTH(OctSun1+7)=10),OctSun1+7,""),IF(AND(YEAR(OctSun1+14)=CalendarYear,MONTH(OctSun1+14)=10),OctSun1+14,""))</f>
        <v>44478</v>
      </c>
      <c r="P37" s="91"/>
    </row>
    <row r="38" spans="1:19" ht="15" customHeight="1" x14ac:dyDescent="0.2">
      <c r="B38" s="71">
        <f>IF(DAY(SepSun1)=1,IF(AND(YEAR(SepSun1+8)=CalendarYear,MONTH(SepSun1+8)=9),SepSun1+8,""),IF(AND(YEAR(SepSun1+15)=CalendarYear,MONTH(SepSun1+15)=9),SepSun1+15,""))</f>
        <v>44451</v>
      </c>
      <c r="C38" s="4">
        <f>IF(DAY(SepSun1)=1,IF(AND(YEAR(SepSun1+9)=CalendarYear,MONTH(SepSun1+9)=9),SepSun1+9,""),IF(AND(YEAR(SepSun1+16)=CalendarYear,MONTH(SepSun1+16)=9),SepSun1+16,""))</f>
        <v>44452</v>
      </c>
      <c r="D38" s="4">
        <f>IF(DAY(SepSun1)=1,IF(AND(YEAR(SepSun1+10)=CalendarYear,MONTH(SepSun1+10)=9),SepSun1+10,""),IF(AND(YEAR(SepSun1+17)=CalendarYear,MONTH(SepSun1+17)=9),SepSun1+17,""))</f>
        <v>44453</v>
      </c>
      <c r="E38" s="4">
        <f>IF(DAY(SepSun1)=1,IF(AND(YEAR(SepSun1+11)=CalendarYear,MONTH(SepSun1+11)=9),SepSun1+11,""),IF(AND(YEAR(SepSun1+18)=CalendarYear,MONTH(SepSun1+18)=9),SepSun1+18,""))</f>
        <v>44454</v>
      </c>
      <c r="F38" s="4">
        <f>IF(DAY(SepSun1)=1,IF(AND(YEAR(SepSun1+12)=CalendarYear,MONTH(SepSun1+12)=9),SepSun1+12,""),IF(AND(YEAR(SepSun1+19)=CalendarYear,MONTH(SepSun1+19)=9),SepSun1+19,""))</f>
        <v>44455</v>
      </c>
      <c r="G38" s="4">
        <f>IF(DAY(SepSun1)=1,IF(AND(YEAR(SepSun1+13)=CalendarYear,MONTH(SepSun1+13)=9),SepSun1+13,""),IF(AND(YEAR(SepSun1+20)=CalendarYear,MONTH(SepSun1+20)=9),SepSun1+20,""))</f>
        <v>44456</v>
      </c>
      <c r="H38" s="35">
        <f>IF(DAY(SepSun1)=1,IF(AND(YEAR(SepSun1+14)=CalendarYear,MONTH(SepSun1+14)=9),SepSun1+14,""),IF(AND(YEAR(SepSun1+21)=CalendarYear,MONTH(SepSun1+21)=9),SepSun1+21,""))</f>
        <v>44457</v>
      </c>
      <c r="I38" s="27">
        <f>IF(DAY(OctSun1)=1,IF(AND(YEAR(OctSun1+8)=CalendarYear,MONTH(OctSun1+8)=10),OctSun1+8,""),IF(AND(YEAR(OctSun1+15)=CalendarYear,MONTH(OctSun1+15)=10),OctSun1+15,""))</f>
        <v>44479</v>
      </c>
      <c r="J38" s="4">
        <f>IF(DAY(OctSun1)=1,IF(AND(YEAR(OctSun1+9)=CalendarYear,MONTH(OctSun1+9)=10),OctSun1+9,""),IF(AND(YEAR(OctSun1+16)=CalendarYear,MONTH(OctSun1+16)=10),OctSun1+16,""))</f>
        <v>44480</v>
      </c>
      <c r="K38" s="4">
        <f>IF(DAY(OctSun1)=1,IF(AND(YEAR(OctSun1+10)=CalendarYear,MONTH(OctSun1+10)=10),OctSun1+10,""),IF(AND(YEAR(OctSun1+17)=CalendarYear,MONTH(OctSun1+17)=10),OctSun1+17,""))</f>
        <v>44481</v>
      </c>
      <c r="L38" s="4">
        <f>IF(DAY(OctSun1)=1,IF(AND(YEAR(OctSun1+11)=CalendarYear,MONTH(OctSun1+11)=10),OctSun1+11,""),IF(AND(YEAR(OctSun1+18)=CalendarYear,MONTH(OctSun1+18)=10),OctSun1+18,""))</f>
        <v>44482</v>
      </c>
      <c r="M38" s="4">
        <f>IF(DAY(OctSun1)=1,IF(AND(YEAR(OctSun1+12)=CalendarYear,MONTH(OctSun1+12)=10),OctSun1+12,""),IF(AND(YEAR(OctSun1+19)=CalendarYear,MONTH(OctSun1+19)=10),OctSun1+19,""))</f>
        <v>44483</v>
      </c>
      <c r="N38" s="4">
        <f>IF(DAY(OctSun1)=1,IF(AND(YEAR(OctSun1+13)=CalendarYear,MONTH(OctSun1+13)=10),OctSun1+13,""),IF(AND(YEAR(OctSun1+20)=CalendarYear,MONTH(OctSun1+20)=10),OctSun1+20,""))</f>
        <v>44484</v>
      </c>
      <c r="O38" s="35">
        <f>IF(DAY(OctSun1)=1,IF(AND(YEAR(OctSun1+14)=CalendarYear,MONTH(OctSun1+14)=10),OctSun1+14,""),IF(AND(YEAR(OctSun1+21)=CalendarYear,MONTH(OctSun1+21)=10),OctSun1+21,""))</f>
        <v>44485</v>
      </c>
      <c r="P38" s="91"/>
      <c r="S38" s="59"/>
    </row>
    <row r="39" spans="1:19" ht="15" customHeight="1" x14ac:dyDescent="0.2">
      <c r="A39" s="24" t="s">
        <v>13</v>
      </c>
      <c r="B39" s="71">
        <f>IF(DAY(SepSun1)=1,IF(AND(YEAR(SepSun1+15)=CalendarYear,MONTH(SepSun1+15)=9),SepSun1+15,""),IF(AND(YEAR(SepSun1+22)=CalendarYear,MONTH(SepSun1+22)=9),SepSun1+22,""))</f>
        <v>44458</v>
      </c>
      <c r="C39" s="4">
        <f>IF(DAY(SepSun1)=1,IF(AND(YEAR(SepSun1+16)=CalendarYear,MONTH(SepSun1+16)=9),SepSun1+16,""),IF(AND(YEAR(SepSun1+23)=CalendarYear,MONTH(SepSun1+23)=9),SepSun1+23,""))</f>
        <v>44459</v>
      </c>
      <c r="D39" s="4">
        <f>IF(DAY(SepSun1)=1,IF(AND(YEAR(SepSun1+17)=CalendarYear,MONTH(SepSun1+17)=9),SepSun1+17,""),IF(AND(YEAR(SepSun1+24)=CalendarYear,MONTH(SepSun1+24)=9),SepSun1+24,""))</f>
        <v>44460</v>
      </c>
      <c r="E39" s="4">
        <f>IF(DAY(SepSun1)=1,IF(AND(YEAR(SepSun1+18)=CalendarYear,MONTH(SepSun1+18)=9),SepSun1+18,""),IF(AND(YEAR(SepSun1+25)=CalendarYear,MONTH(SepSun1+25)=9),SepSun1+25,""))</f>
        <v>44461</v>
      </c>
      <c r="F39" s="4">
        <f>IF(DAY(SepSun1)=1,IF(AND(YEAR(SepSun1+19)=CalendarYear,MONTH(SepSun1+19)=9),SepSun1+19,""),IF(AND(YEAR(SepSun1+26)=CalendarYear,MONTH(SepSun1+26)=9),SepSun1+26,""))</f>
        <v>44462</v>
      </c>
      <c r="G39" s="29">
        <f>IF(DAY(SepSun1)=1,IF(AND(YEAR(SepSun1+20)=CalendarYear,MONTH(SepSun1+20)=9),SepSun1+20,""),IF(AND(YEAR(SepSun1+27)=CalendarYear,MONTH(SepSun1+27)=9),SepSun1+27,""))</f>
        <v>44463</v>
      </c>
      <c r="H39" s="35">
        <f>IF(DAY(SepSun1)=1,IF(AND(YEAR(SepSun1+21)=CalendarYear,MONTH(SepSun1+21)=9),SepSun1+21,""),IF(AND(YEAR(SepSun1+28)=CalendarYear,MONTH(SepSun1+28)=9),SepSun1+28,""))</f>
        <v>44464</v>
      </c>
      <c r="I39" s="27">
        <f>IF(DAY(OctSun1)=1,IF(AND(YEAR(OctSun1+15)=CalendarYear,MONTH(OctSun1+15)=10),OctSun1+15,""),IF(AND(YEAR(OctSun1+22)=CalendarYear,MONTH(OctSun1+22)=10),OctSun1+22,""))</f>
        <v>44486</v>
      </c>
      <c r="J39" s="4">
        <f>IF(DAY(OctSun1)=1,IF(AND(YEAR(OctSun1+16)=CalendarYear,MONTH(OctSun1+16)=10),OctSun1+16,""),IF(AND(YEAR(OctSun1+23)=CalendarYear,MONTH(OctSun1+23)=10),OctSun1+23,""))</f>
        <v>44487</v>
      </c>
      <c r="K39" s="4">
        <f>IF(DAY(OctSun1)=1,IF(AND(YEAR(OctSun1+17)=CalendarYear,MONTH(OctSun1+17)=10),OctSun1+17,""),IF(AND(YEAR(OctSun1+24)=CalendarYear,MONTH(OctSun1+24)=10),OctSun1+24,""))</f>
        <v>44488</v>
      </c>
      <c r="L39" s="4">
        <f>IF(DAY(OctSun1)=1,IF(AND(YEAR(OctSun1+18)=CalendarYear,MONTH(OctSun1+18)=10),OctSun1+18,""),IF(AND(YEAR(OctSun1+25)=CalendarYear,MONTH(OctSun1+25)=10),OctSun1+25,""))</f>
        <v>44489</v>
      </c>
      <c r="M39" s="4">
        <f>IF(DAY(OctSun1)=1,IF(AND(YEAR(OctSun1+19)=CalendarYear,MONTH(OctSun1+19)=10),OctSun1+19,""),IF(AND(YEAR(OctSun1+26)=CalendarYear,MONTH(OctSun1+26)=10),OctSun1+26,""))</f>
        <v>44490</v>
      </c>
      <c r="N39" s="29">
        <f>IF(DAY(OctSun1)=1,IF(AND(YEAR(OctSun1+20)=CalendarYear,MONTH(OctSun1+20)=10),OctSun1+20,""),IF(AND(YEAR(OctSun1+27)=CalendarYear,MONTH(OctSun1+27)=10),OctSun1+27,""))</f>
        <v>44491</v>
      </c>
      <c r="O39" s="35">
        <f>IF(DAY(OctSun1)=1,IF(AND(YEAR(OctSun1+21)=CalendarYear,MONTH(OctSun1+21)=10),OctSun1+21,""),IF(AND(YEAR(OctSun1+28)=CalendarYear,MONTH(OctSun1+28)=10),OctSun1+28,""))</f>
        <v>44492</v>
      </c>
      <c r="P39" s="91"/>
      <c r="S39" s="58"/>
    </row>
    <row r="40" spans="1:19" ht="15" customHeight="1" x14ac:dyDescent="0.2">
      <c r="A40" s="24" t="s">
        <v>14</v>
      </c>
      <c r="B40" s="71">
        <f>IF(DAY(SepSun1)=1,IF(AND(YEAR(SepSun1+22)=CalendarYear,MONTH(SepSun1+22)=9),SepSun1+22,""),IF(AND(YEAR(SepSun1+29)=CalendarYear,MONTH(SepSun1+29)=9),SepSun1+29,""))</f>
        <v>44465</v>
      </c>
      <c r="C40" s="4">
        <f>IF(DAY(SepSun1)=1,IF(AND(YEAR(SepSun1+23)=CalendarYear,MONTH(SepSun1+23)=9),SepSun1+23,""),IF(AND(YEAR(SepSun1+30)=CalendarYear,MONTH(SepSun1+30)=9),SepSun1+30,""))</f>
        <v>44466</v>
      </c>
      <c r="D40" s="4">
        <f>IF(DAY(SepSun1)=1,IF(AND(YEAR(SepSun1+24)=CalendarYear,MONTH(SepSun1+24)=9),SepSun1+24,""),IF(AND(YEAR(SepSun1+31)=CalendarYear,MONTH(SepSun1+31)=9),SepSun1+31,""))</f>
        <v>44467</v>
      </c>
      <c r="E40" s="4">
        <f>IF(DAY(SepSun1)=1,IF(AND(YEAR(SepSun1+25)=CalendarYear,MONTH(SepSun1+25)=9),SepSun1+25,""),IF(AND(YEAR(SepSun1+32)=CalendarYear,MONTH(SepSun1+32)=9),SepSun1+32,""))</f>
        <v>44468</v>
      </c>
      <c r="F40" s="4">
        <f>IF(DAY(SepSun1)=1,IF(AND(YEAR(SepSun1+26)=CalendarYear,MONTH(SepSun1+26)=9),SepSun1+26,""),IF(AND(YEAR(SepSun1+33)=CalendarYear,MONTH(SepSun1+33)=9),SepSun1+33,""))</f>
        <v>44469</v>
      </c>
      <c r="G40" s="4" t="str">
        <f>IF(DAY(SepSun1)=1,IF(AND(YEAR(SepSun1+27)=CalendarYear,MONTH(SepSun1+27)=9),SepSun1+27,""),IF(AND(YEAR(SepSun1+34)=CalendarYear,MONTH(SepSun1+34)=9),SepSun1+34,""))</f>
        <v/>
      </c>
      <c r="H40" s="35" t="str">
        <f>IF(DAY(SepSun1)=1,IF(AND(YEAR(SepSun1+28)=CalendarYear,MONTH(SepSun1+28)=9),SepSun1+28,""),IF(AND(YEAR(SepSun1+35)=CalendarYear,MONTH(SepSun1+35)=9),SepSun1+35,""))</f>
        <v/>
      </c>
      <c r="I40" s="27">
        <f>IF(DAY(OctSun1)=1,IF(AND(YEAR(OctSun1+22)=CalendarYear,MONTH(OctSun1+22)=10),OctSun1+22,""),IF(AND(YEAR(OctSun1+29)=CalendarYear,MONTH(OctSun1+29)=10),OctSun1+29,""))</f>
        <v>44493</v>
      </c>
      <c r="J40" s="4">
        <f>IF(DAY(OctSun1)=1,IF(AND(YEAR(OctSun1+23)=CalendarYear,MONTH(OctSun1+23)=10),OctSun1+23,""),IF(AND(YEAR(OctSun1+30)=CalendarYear,MONTH(OctSun1+30)=10),OctSun1+30,""))</f>
        <v>44494</v>
      </c>
      <c r="K40" s="4">
        <f>IF(DAY(OctSun1)=1,IF(AND(YEAR(OctSun1+24)=CalendarYear,MONTH(OctSun1+24)=10),OctSun1+24,""),IF(AND(YEAR(OctSun1+31)=CalendarYear,MONTH(OctSun1+31)=10),OctSun1+31,""))</f>
        <v>44495</v>
      </c>
      <c r="L40" s="4">
        <f>IF(DAY(OctSun1)=1,IF(AND(YEAR(OctSun1+25)=CalendarYear,MONTH(OctSun1+25)=10),OctSun1+25,""),IF(AND(YEAR(OctSun1+32)=CalendarYear,MONTH(OctSun1+32)=10),OctSun1+32,""))</f>
        <v>44496</v>
      </c>
      <c r="M40" s="4">
        <f>IF(DAY(OctSun1)=1,IF(AND(YEAR(OctSun1+26)=CalendarYear,MONTH(OctSun1+26)=10),OctSun1+26,""),IF(AND(YEAR(OctSun1+33)=CalendarYear,MONTH(OctSun1+33)=10),OctSun1+33,""))</f>
        <v>44497</v>
      </c>
      <c r="N40" s="4">
        <f>IF(DAY(OctSun1)=1,IF(AND(YEAR(OctSun1+27)=CalendarYear,MONTH(OctSun1+27)=10),OctSun1+27,""),IF(AND(YEAR(OctSun1+34)=CalendarYear,MONTH(OctSun1+34)=10),OctSun1+34,""))</f>
        <v>44498</v>
      </c>
      <c r="O40" s="35">
        <f>IF(DAY(OctSun1)=1,IF(AND(YEAR(OctSun1+28)=CalendarYear,MONTH(OctSun1+28)=10),OctSun1+28,""),IF(AND(YEAR(OctSun1+35)=CalendarYear,MONTH(OctSun1+35)=10),OctSun1+35,""))</f>
        <v>44499</v>
      </c>
      <c r="P40" s="91"/>
      <c r="S40" s="16"/>
    </row>
    <row r="41" spans="1:19" ht="15" customHeight="1" x14ac:dyDescent="0.2">
      <c r="A41" s="24"/>
      <c r="B41" s="42" t="str">
        <f>IF(DAY(SepSun1)=1,IF(AND(YEAR(SepSun1+29)=CalendarYear,MONTH(SepSun1+29)=9),SepSun1+29,""),IF(AND(YEAR(SepSun1+36)=CalendarYear,MONTH(SepSun1+36)=9),SepSun1+36,""))</f>
        <v/>
      </c>
      <c r="C41" s="37" t="str">
        <f>IF(DAY(SepSun1)=1,IF(AND(YEAR(SepSun1+30)=CalendarYear,MONTH(SepSun1+30)=9),SepSun1+30,""),IF(AND(YEAR(SepSun1+37)=CalendarYear,MONTH(SepSun1+37)=9),SepSun1+37,""))</f>
        <v/>
      </c>
      <c r="D41" s="37" t="str">
        <f>IF(DAY(SepSun1)=1,IF(AND(YEAR(SepSun1+31)=CalendarYear,MONTH(SepSun1+31)=9),SepSun1+31,""),IF(AND(YEAR(SepSun1+38)=CalendarYear,MONTH(SepSun1+38)=9),SepSun1+38,""))</f>
        <v/>
      </c>
      <c r="E41" s="37" t="str">
        <f>IF(DAY(SepSun1)=1,IF(AND(YEAR(SepSun1+32)=CalendarYear,MONTH(SepSun1+32)=9),SepSun1+32,""),IF(AND(YEAR(SepSun1+39)=CalendarYear,MONTH(SepSun1+39)=9),SepSun1+39,""))</f>
        <v/>
      </c>
      <c r="F41" s="37" t="str">
        <f>IF(DAY(SepSun1)=1,IF(AND(YEAR(SepSun1+33)=CalendarYear,MONTH(SepSun1+33)=9),SepSun1+33,""),IF(AND(YEAR(SepSun1+40)=CalendarYear,MONTH(SepSun1+40)=9),SepSun1+40,""))</f>
        <v/>
      </c>
      <c r="G41" s="37" t="str">
        <f>IF(DAY(SepSun1)=1,IF(AND(YEAR(SepSun1+34)=CalendarYear,MONTH(SepSun1+34)=9),SepSun1+34,""),IF(AND(YEAR(SepSun1+41)=CalendarYear,MONTH(SepSun1+41)=9),SepSun1+41,""))</f>
        <v/>
      </c>
      <c r="H41" s="38" t="str">
        <f>IF(DAY(SepSun1)=1,IF(AND(YEAR(SepSun1+35)=CalendarYear,MONTH(SepSun1+35)=9),SepSun1+35,""),IF(AND(YEAR(SepSun1+42)=CalendarYear,MONTH(SepSun1+42)=9),SepSun1+42,""))</f>
        <v/>
      </c>
      <c r="I41" s="37">
        <f>IF(DAY(OctSun1)=1,IF(AND(YEAR(OctSun1+29)=CalendarYear,MONTH(OctSun1+29)=10),OctSun1+29,""),IF(AND(YEAR(OctSun1+36)=CalendarYear,MONTH(OctSun1+36)=10),OctSun1+36,""))</f>
        <v>44500</v>
      </c>
      <c r="J41" s="37" t="str">
        <f>IF(DAY(OctSun1)=1,IF(AND(YEAR(OctSun1+30)=CalendarYear,MONTH(OctSun1+30)=10),OctSun1+30,""),IF(AND(YEAR(OctSun1+37)=CalendarYear,MONTH(OctSun1+37)=10),OctSun1+37,""))</f>
        <v/>
      </c>
      <c r="K41" s="37" t="str">
        <f>IF(DAY(OctSun1)=1,IF(AND(YEAR(OctSun1+31)=CalendarYear,MONTH(OctSun1+31)=10),OctSun1+31,""),IF(AND(YEAR(OctSun1+38)=CalendarYear,MONTH(OctSun1+38)=10),OctSun1+38,""))</f>
        <v/>
      </c>
      <c r="L41" s="37" t="str">
        <f>IF(DAY(OctSun1)=1,IF(AND(YEAR(OctSun1+32)=CalendarYear,MONTH(OctSun1+32)=10),OctSun1+32,""),IF(AND(YEAR(OctSun1+39)=CalendarYear,MONTH(OctSun1+39)=10),OctSun1+39,""))</f>
        <v/>
      </c>
      <c r="M41" s="37" t="str">
        <f>IF(DAY(OctSun1)=1,IF(AND(YEAR(OctSun1+33)=CalendarYear,MONTH(OctSun1+33)=10),OctSun1+33,""),IF(AND(YEAR(OctSun1+40)=CalendarYear,MONTH(OctSun1+40)=10),OctSun1+40,""))</f>
        <v/>
      </c>
      <c r="N41" s="37" t="str">
        <f>IF(DAY(OctSun1)=1,IF(AND(YEAR(OctSun1+34)=CalendarYear,MONTH(OctSun1+34)=10),OctSun1+34,""),IF(AND(YEAR(OctSun1+41)=CalendarYear,MONTH(OctSun1+41)=10),OctSun1+41,""))</f>
        <v/>
      </c>
      <c r="O41" s="38" t="str">
        <f>IF(DAY(OctSun1)=1,IF(AND(YEAR(OctSun1+35)=CalendarYear,MONTH(OctSun1+35)=10),OctSun1+35,""),IF(AND(YEAR(OctSun1+42)=CalendarYear,MONTH(OctSun1+42)=10),OctSun1+42,""))</f>
        <v/>
      </c>
      <c r="P41" s="91"/>
      <c r="S41" s="16"/>
    </row>
    <row r="42" spans="1:19" ht="15" customHeight="1" x14ac:dyDescent="0.2">
      <c r="A42" s="24" t="s">
        <v>15</v>
      </c>
      <c r="B42" s="164" t="s">
        <v>36</v>
      </c>
      <c r="C42" s="154"/>
      <c r="D42" s="154"/>
      <c r="E42" s="154"/>
      <c r="F42" s="154"/>
      <c r="G42" s="154"/>
      <c r="H42" s="155"/>
      <c r="I42" s="154" t="s">
        <v>37</v>
      </c>
      <c r="J42" s="154"/>
      <c r="K42" s="154"/>
      <c r="L42" s="154"/>
      <c r="M42" s="154"/>
      <c r="N42" s="154"/>
      <c r="O42" s="155"/>
      <c r="P42" s="91"/>
      <c r="S42" s="16"/>
    </row>
    <row r="43" spans="1:19" ht="15" customHeight="1" x14ac:dyDescent="0.2">
      <c r="A43" s="24" t="s">
        <v>23</v>
      </c>
      <c r="B43" s="70" t="s">
        <v>0</v>
      </c>
      <c r="C43" s="17" t="s">
        <v>51</v>
      </c>
      <c r="D43" s="17" t="s">
        <v>52</v>
      </c>
      <c r="E43" s="17" t="s">
        <v>53</v>
      </c>
      <c r="F43" s="17" t="s">
        <v>54</v>
      </c>
      <c r="G43" s="17" t="s">
        <v>55</v>
      </c>
      <c r="H43" s="34" t="s">
        <v>56</v>
      </c>
      <c r="I43" s="28" t="s">
        <v>0</v>
      </c>
      <c r="J43" s="17" t="s">
        <v>51</v>
      </c>
      <c r="K43" s="17" t="s">
        <v>52</v>
      </c>
      <c r="L43" s="17" t="s">
        <v>53</v>
      </c>
      <c r="M43" s="17" t="s">
        <v>54</v>
      </c>
      <c r="N43" s="17" t="s">
        <v>55</v>
      </c>
      <c r="O43" s="34" t="s">
        <v>56</v>
      </c>
      <c r="P43" s="91"/>
      <c r="S43" s="16"/>
    </row>
    <row r="44" spans="1:19" ht="15" customHeight="1" x14ac:dyDescent="0.2">
      <c r="A44" s="24"/>
      <c r="B44" s="71" t="str">
        <f>IF(DAY(NovSun1)=1,"",IF(AND(YEAR(NovSun1+1)=CalendarYear,MONTH(NovSun1+1)=11),NovSun1+1,""))</f>
        <v/>
      </c>
      <c r="C44" s="4">
        <f>IF(DAY(NovSun1)=1,"",IF(AND(YEAR(NovSun1+2)=CalendarYear,MONTH(NovSun1+2)=11),NovSun1+2,""))</f>
        <v>44501</v>
      </c>
      <c r="D44" s="4">
        <f>IF(DAY(NovSun1)=1,"",IF(AND(YEAR(NovSun1+3)=CalendarYear,MONTH(NovSun1+3)=11),NovSun1+3,""))</f>
        <v>44502</v>
      </c>
      <c r="E44" s="4">
        <f>IF(DAY(NovSun1)=1,"",IF(AND(YEAR(NovSun1+4)=CalendarYear,MONTH(NovSun1+4)=11),NovSun1+4,""))</f>
        <v>44503</v>
      </c>
      <c r="F44" s="4">
        <f>IF(DAY(NovSun1)=1,"",IF(AND(YEAR(NovSun1+5)=CalendarYear,MONTH(NovSun1+5)=11),NovSun1+5,""))</f>
        <v>44504</v>
      </c>
      <c r="G44" s="29">
        <f>IF(DAY(NovSun1)=1,"",IF(AND(YEAR(NovSun1+6)=CalendarYear,MONTH(NovSun1+6)=11),NovSun1+6,""))</f>
        <v>44505</v>
      </c>
      <c r="H44" s="35">
        <f>IF(DAY(NovSun1)=1,IF(AND(YEAR(NovSun1)=CalendarYear,MONTH(NovSun1)=11),NovSun1,""),IF(AND(YEAR(NovSun1+7)=CalendarYear,MONTH(NovSun1+7)=11),NovSun1+7,""))</f>
        <v>44506</v>
      </c>
      <c r="I44" s="27" t="str">
        <f>IF(DAY(DecSun1)=1,"",IF(AND(YEAR(DecSun1+1)=CalendarYear,MONTH(DecSun1+1)=12),DecSun1+1,""))</f>
        <v/>
      </c>
      <c r="J44" s="4" t="str">
        <f>IF(DAY(DecSun1)=1,"",IF(AND(YEAR(DecSun1+2)=CalendarYear,MONTH(DecSun1+2)=12),DecSun1+2,""))</f>
        <v/>
      </c>
      <c r="K44" s="4" t="str">
        <f>IF(DAY(DecSun1)=1,"",IF(AND(YEAR(DecSun1+3)=CalendarYear,MONTH(DecSun1+3)=12),DecSun1+3,""))</f>
        <v/>
      </c>
      <c r="L44" s="4">
        <f>IF(DAY(DecSun1)=1,"",IF(AND(YEAR(DecSun1+4)=CalendarYear,MONTH(DecSun1+4)=12),DecSun1+4,""))</f>
        <v>44531</v>
      </c>
      <c r="M44" s="4">
        <f>IF(DAY(DecSun1)=1,"",IF(AND(YEAR(DecSun1+5)=CalendarYear,MONTH(DecSun1+5)=12),DecSun1+5,""))</f>
        <v>44532</v>
      </c>
      <c r="N44" s="29">
        <f>IF(DAY(DecSun1)=1,"",IF(AND(YEAR(DecSun1+6)=CalendarYear,MONTH(DecSun1+6)=12),DecSun1+6,""))</f>
        <v>44533</v>
      </c>
      <c r="O44" s="35">
        <f>IF(DAY(DecSun1)=1,IF(AND(YEAR(DecSun1)=CalendarYear,MONTH(DecSun1)=12),DecSun1,""),IF(AND(YEAR(DecSun1+7)=CalendarYear,MONTH(DecSun1+7)=12),DecSun1+7,""))</f>
        <v>44534</v>
      </c>
      <c r="P44" s="91"/>
      <c r="S44" s="9"/>
    </row>
    <row r="45" spans="1:19" ht="15" customHeight="1" x14ac:dyDescent="0.2">
      <c r="A45" s="24" t="s">
        <v>24</v>
      </c>
      <c r="B45" s="71">
        <f>IF(DAY(NovSun1)=1,IF(AND(YEAR(NovSun1+1)=CalendarYear,MONTH(NovSun1+1)=11),NovSun1+1,""),IF(AND(YEAR(NovSun1+8)=CalendarYear,MONTH(NovSun1+8)=11),NovSun1+8,""))</f>
        <v>44507</v>
      </c>
      <c r="C45" s="4">
        <f>IF(DAY(NovSun1)=1,IF(AND(YEAR(NovSun1+2)=CalendarYear,MONTH(NovSun1+2)=11),NovSun1+2,""),IF(AND(YEAR(NovSun1+9)=CalendarYear,MONTH(NovSun1+9)=11),NovSun1+9,""))</f>
        <v>44508</v>
      </c>
      <c r="D45" s="4">
        <f>IF(DAY(NovSun1)=1,IF(AND(YEAR(NovSun1+3)=CalendarYear,MONTH(NovSun1+3)=11),NovSun1+3,""),IF(AND(YEAR(NovSun1+10)=CalendarYear,MONTH(NovSun1+10)=11),NovSun1+10,""))</f>
        <v>44509</v>
      </c>
      <c r="E45" s="4">
        <f>IF(DAY(NovSun1)=1,IF(AND(YEAR(NovSun1+4)=CalendarYear,MONTH(NovSun1+4)=11),NovSun1+4,""),IF(AND(YEAR(NovSun1+11)=CalendarYear,MONTH(NovSun1+11)=11),NovSun1+11,""))</f>
        <v>44510</v>
      </c>
      <c r="F45" s="4">
        <f>IF(DAY(NovSun1)=1,IF(AND(YEAR(NovSun1+5)=CalendarYear,MONTH(NovSun1+5)=11),NovSun1+5,""),IF(AND(YEAR(NovSun1+12)=CalendarYear,MONTH(NovSun1+12)=11),NovSun1+12,""))</f>
        <v>44511</v>
      </c>
      <c r="G45" s="4">
        <f>IF(DAY(NovSun1)=1,IF(AND(YEAR(NovSun1+6)=CalendarYear,MONTH(NovSun1+6)=11),NovSun1+6,""),IF(AND(YEAR(NovSun1+13)=CalendarYear,MONTH(NovSun1+13)=11),NovSun1+13,""))</f>
        <v>44512</v>
      </c>
      <c r="H45" s="35">
        <f>IF(DAY(NovSun1)=1,IF(AND(YEAR(NovSun1+7)=CalendarYear,MONTH(NovSun1+7)=11),NovSun1+7,""),IF(AND(YEAR(NovSun1+14)=CalendarYear,MONTH(NovSun1+14)=11),NovSun1+14,""))</f>
        <v>44513</v>
      </c>
      <c r="I45" s="27">
        <f>IF(DAY(DecSun1)=1,IF(AND(YEAR(DecSun1+1)=CalendarYear,MONTH(DecSun1+1)=12),DecSun1+1,""),IF(AND(YEAR(DecSun1+8)=CalendarYear,MONTH(DecSun1+8)=12),DecSun1+8,""))</f>
        <v>44535</v>
      </c>
      <c r="J45" s="4">
        <f>IF(DAY(DecSun1)=1,IF(AND(YEAR(DecSun1+2)=CalendarYear,MONTH(DecSun1+2)=12),DecSun1+2,""),IF(AND(YEAR(DecSun1+9)=CalendarYear,MONTH(DecSun1+9)=12),DecSun1+9,""))</f>
        <v>44536</v>
      </c>
      <c r="K45" s="4">
        <f>IF(DAY(DecSun1)=1,IF(AND(YEAR(DecSun1+3)=CalendarYear,MONTH(DecSun1+3)=12),DecSun1+3,""),IF(AND(YEAR(DecSun1+10)=CalendarYear,MONTH(DecSun1+10)=12),DecSun1+10,""))</f>
        <v>44537</v>
      </c>
      <c r="L45" s="4">
        <f>IF(DAY(DecSun1)=1,IF(AND(YEAR(DecSun1+4)=CalendarYear,MONTH(DecSun1+4)=12),DecSun1+4,""),IF(AND(YEAR(DecSun1+11)=CalendarYear,MONTH(DecSun1+11)=12),DecSun1+11,""))</f>
        <v>44538</v>
      </c>
      <c r="M45" s="4">
        <f>IF(DAY(DecSun1)=1,IF(AND(YEAR(DecSun1+5)=CalendarYear,MONTH(DecSun1+5)=12),DecSun1+5,""),IF(AND(YEAR(DecSun1+12)=CalendarYear,MONTH(DecSun1+12)=12),DecSun1+12,""))</f>
        <v>44539</v>
      </c>
      <c r="N45" s="4">
        <f>IF(DAY(DecSun1)=1,IF(AND(YEAR(DecSun1+6)=CalendarYear,MONTH(DecSun1+6)=12),DecSun1+6,""),IF(AND(YEAR(DecSun1+13)=CalendarYear,MONTH(DecSun1+13)=12),DecSun1+13,""))</f>
        <v>44540</v>
      </c>
      <c r="O45" s="35">
        <f>IF(DAY(DecSun1)=1,IF(AND(YEAR(DecSun1+7)=CalendarYear,MONTH(DecSun1+7)=12),DecSun1+7,""),IF(AND(YEAR(DecSun1+14)=CalendarYear,MONTH(DecSun1+14)=12),DecSun1+14,""))</f>
        <v>44541</v>
      </c>
      <c r="P45" s="91"/>
      <c r="S45" s="158"/>
    </row>
    <row r="46" spans="1:19" ht="15" customHeight="1" x14ac:dyDescent="0.2">
      <c r="B46" s="71">
        <f>IF(DAY(NovSun1)=1,IF(AND(YEAR(NovSun1+8)=CalendarYear,MONTH(NovSun1+8)=11),NovSun1+8,""),IF(AND(YEAR(NovSun1+15)=CalendarYear,MONTH(NovSun1+15)=11),NovSun1+15,""))</f>
        <v>44514</v>
      </c>
      <c r="C46" s="4">
        <f>IF(DAY(NovSun1)=1,IF(AND(YEAR(NovSun1+9)=CalendarYear,MONTH(NovSun1+9)=11),NovSun1+9,""),IF(AND(YEAR(NovSun1+16)=CalendarYear,MONTH(NovSun1+16)=11),NovSun1+16,""))</f>
        <v>44515</v>
      </c>
      <c r="D46" s="4">
        <f>IF(DAY(NovSun1)=1,IF(AND(YEAR(NovSun1+10)=CalendarYear,MONTH(NovSun1+10)=11),NovSun1+10,""),IF(AND(YEAR(NovSun1+17)=CalendarYear,MONTH(NovSun1+17)=11),NovSun1+17,""))</f>
        <v>44516</v>
      </c>
      <c r="E46" s="4">
        <f>IF(DAY(NovSun1)=1,IF(AND(YEAR(NovSun1+11)=CalendarYear,MONTH(NovSun1+11)=11),NovSun1+11,""),IF(AND(YEAR(NovSun1+18)=CalendarYear,MONTH(NovSun1+18)=11),NovSun1+18,""))</f>
        <v>44517</v>
      </c>
      <c r="F46" s="4">
        <f>IF(DAY(NovSun1)=1,IF(AND(YEAR(NovSun1+12)=CalendarYear,MONTH(NovSun1+12)=11),NovSun1+12,""),IF(AND(YEAR(NovSun1+19)=CalendarYear,MONTH(NovSun1+19)=11),NovSun1+19,""))</f>
        <v>44518</v>
      </c>
      <c r="G46" s="29">
        <f>IF(DAY(NovSun1)=1,IF(AND(YEAR(NovSun1+13)=CalendarYear,MONTH(NovSun1+13)=11),NovSun1+13,""),IF(AND(YEAR(NovSun1+20)=CalendarYear,MONTH(NovSun1+20)=11),NovSun1+20,""))</f>
        <v>44519</v>
      </c>
      <c r="H46" s="35">
        <f>IF(DAY(NovSun1)=1,IF(AND(YEAR(NovSun1+14)=CalendarYear,MONTH(NovSun1+14)=11),NovSun1+14,""),IF(AND(YEAR(NovSun1+21)=CalendarYear,MONTH(NovSun1+21)=11),NovSun1+21,""))</f>
        <v>44520</v>
      </c>
      <c r="I46" s="27">
        <f>IF(DAY(DecSun1)=1,IF(AND(YEAR(DecSun1+8)=CalendarYear,MONTH(DecSun1+8)=12),DecSun1+8,""),IF(AND(YEAR(DecSun1+15)=CalendarYear,MONTH(DecSun1+15)=12),DecSun1+15,""))</f>
        <v>44542</v>
      </c>
      <c r="J46" s="4">
        <f>IF(DAY(DecSun1)=1,IF(AND(YEAR(DecSun1+9)=CalendarYear,MONTH(DecSun1+9)=12),DecSun1+9,""),IF(AND(YEAR(DecSun1+16)=CalendarYear,MONTH(DecSun1+16)=12),DecSun1+16,""))</f>
        <v>44543</v>
      </c>
      <c r="K46" s="4">
        <f>IF(DAY(DecSun1)=1,IF(AND(YEAR(DecSun1+10)=CalendarYear,MONTH(DecSun1+10)=12),DecSun1+10,""),IF(AND(YEAR(DecSun1+17)=CalendarYear,MONTH(DecSun1+17)=12),DecSun1+17,""))</f>
        <v>44544</v>
      </c>
      <c r="L46" s="4">
        <f>IF(DAY(DecSun1)=1,IF(AND(YEAR(DecSun1+11)=CalendarYear,MONTH(DecSun1+11)=12),DecSun1+11,""),IF(AND(YEAR(DecSun1+18)=CalendarYear,MONTH(DecSun1+18)=12),DecSun1+18,""))</f>
        <v>44545</v>
      </c>
      <c r="M46" s="4">
        <f>IF(DAY(DecSun1)=1,IF(AND(YEAR(DecSun1+12)=CalendarYear,MONTH(DecSun1+12)=12),DecSun1+12,""),IF(AND(YEAR(DecSun1+19)=CalendarYear,MONTH(DecSun1+19)=12),DecSun1+19,""))</f>
        <v>44546</v>
      </c>
      <c r="N46" s="29">
        <f>IF(DAY(DecSun1)=1,IF(AND(YEAR(DecSun1+13)=CalendarYear,MONTH(DecSun1+13)=12),DecSun1+13,""),IF(AND(YEAR(DecSun1+20)=CalendarYear,MONTH(DecSun1+20)=12),DecSun1+20,""))</f>
        <v>44547</v>
      </c>
      <c r="O46" s="35">
        <f>IF(DAY(DecSun1)=1,IF(AND(YEAR(DecSun1+14)=CalendarYear,MONTH(DecSun1+14)=12),DecSun1+14,""),IF(AND(YEAR(DecSun1+21)=CalendarYear,MONTH(DecSun1+21)=12),DecSun1+21,""))</f>
        <v>44548</v>
      </c>
      <c r="P46" s="91"/>
      <c r="S46" s="158"/>
    </row>
    <row r="47" spans="1:19" ht="15" customHeight="1" x14ac:dyDescent="0.2">
      <c r="B47" s="71">
        <f>IF(DAY(NovSun1)=1,IF(AND(YEAR(NovSun1+15)=CalendarYear,MONTH(NovSun1+15)=11),NovSun1+15,""),IF(AND(YEAR(NovSun1+22)=CalendarYear,MONTH(NovSun1+22)=11),NovSun1+22,""))</f>
        <v>44521</v>
      </c>
      <c r="C47" s="4">
        <f>IF(DAY(NovSun1)=1,IF(AND(YEAR(NovSun1+16)=CalendarYear,MONTH(NovSun1+16)=11),NovSun1+16,""),IF(AND(YEAR(NovSun1+23)=CalendarYear,MONTH(NovSun1+23)=11),NovSun1+23,""))</f>
        <v>44522</v>
      </c>
      <c r="D47" s="4">
        <f>IF(DAY(NovSun1)=1,IF(AND(YEAR(NovSun1+17)=CalendarYear,MONTH(NovSun1+17)=11),NovSun1+17,""),IF(AND(YEAR(NovSun1+24)=CalendarYear,MONTH(NovSun1+24)=11),NovSun1+24,""))</f>
        <v>44523</v>
      </c>
      <c r="E47" s="4">
        <f>IF(DAY(NovSun1)=1,IF(AND(YEAR(NovSun1+18)=CalendarYear,MONTH(NovSun1+18)=11),NovSun1+18,""),IF(AND(YEAR(NovSun1+25)=CalendarYear,MONTH(NovSun1+25)=11),NovSun1+25,""))</f>
        <v>44524</v>
      </c>
      <c r="F47" s="4">
        <f>IF(DAY(NovSun1)=1,IF(AND(YEAR(NovSun1+19)=CalendarYear,MONTH(NovSun1+19)=11),NovSun1+19,""),IF(AND(YEAR(NovSun1+26)=CalendarYear,MONTH(NovSun1+26)=11),NovSun1+26,""))</f>
        <v>44525</v>
      </c>
      <c r="G47" s="4">
        <f>IF(DAY(NovSun1)=1,IF(AND(YEAR(NovSun1+20)=CalendarYear,MONTH(NovSun1+20)=11),NovSun1+20,""),IF(AND(YEAR(NovSun1+27)=CalendarYear,MONTH(NovSun1+27)=11),NovSun1+27,""))</f>
        <v>44526</v>
      </c>
      <c r="H47" s="35">
        <f>IF(DAY(NovSun1)=1,IF(AND(YEAR(NovSun1+21)=CalendarYear,MONTH(NovSun1+21)=11),NovSun1+21,""),IF(AND(YEAR(NovSun1+28)=CalendarYear,MONTH(NovSun1+28)=11),NovSun1+28,""))</f>
        <v>44527</v>
      </c>
      <c r="I47" s="27">
        <f>IF(DAY(DecSun1)=1,IF(AND(YEAR(DecSun1+15)=CalendarYear,MONTH(DecSun1+15)=12),DecSun1+15,""),IF(AND(YEAR(DecSun1+22)=CalendarYear,MONTH(DecSun1+22)=12),DecSun1+22,""))</f>
        <v>44549</v>
      </c>
      <c r="J47" s="4">
        <f>IF(DAY(DecSun1)=1,IF(AND(YEAR(DecSun1+16)=CalendarYear,MONTH(DecSun1+16)=12),DecSun1+16,""),IF(AND(YEAR(DecSun1+23)=CalendarYear,MONTH(DecSun1+23)=12),DecSun1+23,""))</f>
        <v>44550</v>
      </c>
      <c r="K47" s="4">
        <f>IF(DAY(DecSun1)=1,IF(AND(YEAR(DecSun1+17)=CalendarYear,MONTH(DecSun1+17)=12),DecSun1+17,""),IF(AND(YEAR(DecSun1+24)=CalendarYear,MONTH(DecSun1+24)=12),DecSun1+24,""))</f>
        <v>44551</v>
      </c>
      <c r="L47" s="4">
        <f>IF(DAY(DecSun1)=1,IF(AND(YEAR(DecSun1+18)=CalendarYear,MONTH(DecSun1+18)=12),DecSun1+18,""),IF(AND(YEAR(DecSun1+25)=CalendarYear,MONTH(DecSun1+25)=12),DecSun1+25,""))</f>
        <v>44552</v>
      </c>
      <c r="M47" s="4">
        <f>IF(DAY(DecSun1)=1,IF(AND(YEAR(DecSun1+19)=CalendarYear,MONTH(DecSun1+19)=12),DecSun1+19,""),IF(AND(YEAR(DecSun1+26)=CalendarYear,MONTH(DecSun1+26)=12),DecSun1+26,""))</f>
        <v>44553</v>
      </c>
      <c r="N47" s="108">
        <f>IF(DAY(DecSun1)=1,IF(AND(YEAR(DecSun1+20)=CalendarYear,MONTH(DecSun1+20)=12),DecSun1+20,""),IF(AND(YEAR(DecSun1+27)=CalendarYear,MONTH(DecSun1+27)=12),DecSun1+27,""))</f>
        <v>44554</v>
      </c>
      <c r="O47" s="50">
        <f>IF(DAY(DecSun1)=1,IF(AND(YEAR(DecSun1+21)=CalendarYear,MONTH(DecSun1+21)=12),DecSun1+21,""),IF(AND(YEAR(DecSun1+28)=CalendarYear,MONTH(DecSun1+28)=12),DecSun1+28,""))</f>
        <v>44555</v>
      </c>
      <c r="P47" s="91"/>
      <c r="S47" s="158"/>
    </row>
    <row r="48" spans="1:19" ht="15" customHeight="1" x14ac:dyDescent="0.2">
      <c r="B48" s="71">
        <f>IF(DAY(NovSun1)=1,IF(AND(YEAR(NovSun1+22)=CalendarYear,MONTH(NovSun1+22)=11),NovSun1+22,""),IF(AND(YEAR(NovSun1+29)=CalendarYear,MONTH(NovSun1+29)=11),NovSun1+29,""))</f>
        <v>44528</v>
      </c>
      <c r="C48" s="4">
        <f>IF(DAY(NovSun1)=1,IF(AND(YEAR(NovSun1+23)=CalendarYear,MONTH(NovSun1+23)=11),NovSun1+23,""),IF(AND(YEAR(NovSun1+30)=CalendarYear,MONTH(NovSun1+30)=11),NovSun1+30,""))</f>
        <v>44529</v>
      </c>
      <c r="D48" s="4">
        <f>IF(DAY(NovSun1)=1,IF(AND(YEAR(NovSun1+24)=CalendarYear,MONTH(NovSun1+24)=11),NovSun1+24,""),IF(AND(YEAR(NovSun1+31)=CalendarYear,MONTH(NovSun1+31)=11),NovSun1+31,""))</f>
        <v>44530</v>
      </c>
      <c r="E48" s="4" t="str">
        <f>IF(DAY(NovSun1)=1,IF(AND(YEAR(NovSun1+25)=CalendarYear,MONTH(NovSun1+25)=11),NovSun1+25,""),IF(AND(YEAR(NovSun1+32)=CalendarYear,MONTH(NovSun1+32)=11),NovSun1+32,""))</f>
        <v/>
      </c>
      <c r="F48" s="4" t="str">
        <f>IF(DAY(NovSun1)=1,IF(AND(YEAR(NovSun1+26)=CalendarYear,MONTH(NovSun1+26)=11),NovSun1+26,""),IF(AND(YEAR(NovSun1+33)=CalendarYear,MONTH(NovSun1+33)=11),NovSun1+33,""))</f>
        <v/>
      </c>
      <c r="G48" s="4" t="str">
        <f>IF(DAY(NovSun1)=1,IF(AND(YEAR(NovSun1+27)=CalendarYear,MONTH(NovSun1+27)=11),NovSun1+27,""),IF(AND(YEAR(NovSun1+34)=CalendarYear,MONTH(NovSun1+34)=11),NovSun1+34,""))</f>
        <v/>
      </c>
      <c r="H48" s="35" t="str">
        <f>IF(DAY(NovSun1)=1,IF(AND(YEAR(NovSun1+28)=CalendarYear,MONTH(NovSun1+28)=11),NovSun1+28,""),IF(AND(YEAR(NovSun1+35)=CalendarYear,MONTH(NovSun1+35)=11),NovSun1+35,""))</f>
        <v/>
      </c>
      <c r="I48" s="27">
        <f>IF(DAY(DecSun1)=1,IF(AND(YEAR(DecSun1+22)=CalendarYear,MONTH(DecSun1+22)=12),DecSun1+22,""),IF(AND(YEAR(DecSun1+29)=CalendarYear,MONTH(DecSun1+29)=12),DecSun1+29,""))</f>
        <v>44556</v>
      </c>
      <c r="J48" s="4">
        <f>IF(DAY(DecSun1)=1,IF(AND(YEAR(DecSun1+23)=CalendarYear,MONTH(DecSun1+23)=12),DecSun1+23,""),IF(AND(YEAR(DecSun1+30)=CalendarYear,MONTH(DecSun1+30)=12),DecSun1+30,""))</f>
        <v>44557</v>
      </c>
      <c r="K48" s="4">
        <f>IF(DAY(DecSun1)=1,IF(AND(YEAR(DecSun1+24)=CalendarYear,MONTH(DecSun1+24)=12),DecSun1+24,""),IF(AND(YEAR(DecSun1+31)=CalendarYear,MONTH(DecSun1+31)=12),DecSun1+31,""))</f>
        <v>44558</v>
      </c>
      <c r="L48" s="4">
        <f>IF(DAY(DecSun1)=1,IF(AND(YEAR(DecSun1+25)=CalendarYear,MONTH(DecSun1+25)=12),DecSun1+25,""),IF(AND(YEAR(DecSun1+32)=CalendarYear,MONTH(DecSun1+32)=12),DecSun1+32,""))</f>
        <v>44559</v>
      </c>
      <c r="M48" s="4">
        <f>IF(DAY(DecSun1)=1,IF(AND(YEAR(DecSun1+26)=CalendarYear,MONTH(DecSun1+26)=12),DecSun1+26,""),IF(AND(YEAR(DecSun1+33)=CalendarYear,MONTH(DecSun1+33)=12),DecSun1+33,""))</f>
        <v>44560</v>
      </c>
      <c r="N48" s="29">
        <f>IF(DAY(DecSun1)=1,IF(AND(YEAR(DecSun1+27)=CalendarYear,MONTH(DecSun1+27)=12),DecSun1+27,""),IF(AND(YEAR(DecSun1+34)=CalendarYear,MONTH(DecSun1+34)=12),DecSun1+34,""))</f>
        <v>44561</v>
      </c>
      <c r="O48" s="50">
        <v>1</v>
      </c>
      <c r="P48" s="91"/>
      <c r="S48" s="158"/>
    </row>
    <row r="49" spans="2:19" ht="15" customHeight="1" x14ac:dyDescent="0.2">
      <c r="B49" s="42" t="str">
        <f>IF(DAY(NovSun1)=1,IF(AND(YEAR(NovSun1+29)=CalendarYear,MONTH(NovSun1+29)=11),NovSun1+29,""),IF(AND(YEAR(NovSun1+36)=CalendarYear,MONTH(NovSun1+36)=11),NovSun1+36,""))</f>
        <v/>
      </c>
      <c r="C49" s="37" t="str">
        <f>IF(DAY(NovSun1)=1,IF(AND(YEAR(NovSun1+30)=CalendarYear,MONTH(NovSun1+30)=11),NovSun1+30,""),IF(AND(YEAR(NovSun1+37)=CalendarYear,MONTH(NovSun1+37)=11),NovSun1+37,""))</f>
        <v/>
      </c>
      <c r="D49" s="37" t="str">
        <f>IF(DAY(NovSun1)=1,IF(AND(YEAR(NovSun1+31)=CalendarYear,MONTH(NovSun1+31)=11),NovSun1+31,""),IF(AND(YEAR(NovSun1+38)=CalendarYear,MONTH(NovSun1+38)=11),NovSun1+38,""))</f>
        <v/>
      </c>
      <c r="E49" s="37" t="str">
        <f>IF(DAY(NovSun1)=1,IF(AND(YEAR(NovSun1+32)=CalendarYear,MONTH(NovSun1+32)=11),NovSun1+32,""),IF(AND(YEAR(NovSun1+39)=CalendarYear,MONTH(NovSun1+39)=11),NovSun1+39,""))</f>
        <v/>
      </c>
      <c r="F49" s="37" t="str">
        <f>IF(DAY(NovSun1)=1,IF(AND(YEAR(NovSun1+33)=CalendarYear,MONTH(NovSun1+33)=11),NovSun1+33,""),IF(AND(YEAR(NovSun1+40)=CalendarYear,MONTH(NovSun1+40)=11),NovSun1+40,""))</f>
        <v/>
      </c>
      <c r="G49" s="37" t="str">
        <f>IF(DAY(NovSun1)=1,IF(AND(YEAR(NovSun1+34)=CalendarYear,MONTH(NovSun1+34)=11),NovSun1+34,""),IF(AND(YEAR(NovSun1+41)=CalendarYear,MONTH(NovSun1+41)=11),NovSun1+41,""))</f>
        <v/>
      </c>
      <c r="H49" s="38" t="str">
        <f>IF(DAY(NovSun1)=1,IF(AND(YEAR(NovSun1+35)=CalendarYear,MONTH(NovSun1+35)=11),NovSun1+35,""),IF(AND(YEAR(NovSun1+42)=CalendarYear,MONTH(NovSun1+42)=11),NovSun1+42,""))</f>
        <v/>
      </c>
      <c r="I49" s="37" t="str">
        <f>IF(DAY(DecSun1)=1,IF(AND(YEAR(DecSun1+29)=CalendarYear,MONTH(DecSun1+29)=12),DecSun1+29,""),IF(AND(YEAR(DecSun1+36)=CalendarYear,MONTH(DecSun1+36)=12),DecSun1+36,""))</f>
        <v/>
      </c>
      <c r="J49" s="37" t="str">
        <f>IF(DAY(DecSun1)=1,IF(AND(YEAR(DecSun1+30)=CalendarYear,MONTH(DecSun1+30)=12),DecSun1+30,""),IF(AND(YEAR(DecSun1+37)=CalendarYear,MONTH(DecSun1+37)=12),DecSun1+37,""))</f>
        <v/>
      </c>
      <c r="K49" s="37" t="str">
        <f>IF(DAY(DecSun1)=1,IF(AND(YEAR(DecSun1+31)=CalendarYear,MONTH(DecSun1+31)=12),DecSun1+31,""),IF(AND(YEAR(DecSun1+38)=CalendarYear,MONTH(DecSun1+38)=12),DecSun1+38,""))</f>
        <v/>
      </c>
      <c r="L49" s="37" t="str">
        <f>IF(DAY(DecSun1)=1,IF(AND(YEAR(DecSun1+32)=CalendarYear,MONTH(DecSun1+32)=12),DecSun1+32,""),IF(AND(YEAR(DecSun1+39)=CalendarYear,MONTH(DecSun1+39)=12),DecSun1+39,""))</f>
        <v/>
      </c>
      <c r="M49" s="37" t="str">
        <f>IF(DAY(DecSun1)=1,IF(AND(YEAR(DecSun1+33)=CalendarYear,MONTH(DecSun1+33)=12),DecSun1+33,""),IF(AND(YEAR(DecSun1+40)=CalendarYear,MONTH(DecSun1+40)=12),DecSun1+40,""))</f>
        <v/>
      </c>
      <c r="N49" s="37" t="str">
        <f>IF(DAY(DecSun1)=1,IF(AND(YEAR(DecSun1+34)=CalendarYear,MONTH(DecSun1+34)=12),DecSun1+34,""),IF(AND(YEAR(DecSun1+41)=CalendarYear,MONTH(DecSun1+41)=12),DecSun1+41,""))</f>
        <v/>
      </c>
      <c r="O49" s="38" t="str">
        <f>IF(DAY(DecSun1)=1,IF(AND(YEAR(DecSun1+35)=CalendarYear,MONTH(DecSun1+35)=12),DecSun1+35,""),IF(AND(YEAR(DecSun1+42)=CalendarYear,MONTH(DecSun1+42)=12),DecSun1+42,""))</f>
        <v/>
      </c>
      <c r="P49" s="91"/>
      <c r="S49" s="158"/>
    </row>
    <row r="50" spans="2:19" ht="13.5" customHeight="1" x14ac:dyDescent="0.2">
      <c r="I50" s="2"/>
      <c r="J50" s="2"/>
      <c r="K50" s="2"/>
      <c r="L50" s="2"/>
      <c r="M50" s="2"/>
      <c r="N50" s="2"/>
      <c r="O50" s="2"/>
      <c r="S50" s="8"/>
    </row>
    <row r="51" spans="2:19" ht="15" customHeight="1" x14ac:dyDescent="0.2">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2:H42"/>
    <mergeCell ref="I42:O42"/>
    <mergeCell ref="S45:S49"/>
    <mergeCell ref="B1:E1"/>
    <mergeCell ref="F1:O1"/>
    <mergeCell ref="B2:H2"/>
    <mergeCell ref="B3:H3"/>
    <mergeCell ref="I3:O3"/>
    <mergeCell ref="B10:H10"/>
    <mergeCell ref="I10:O10"/>
    <mergeCell ref="B18:H18"/>
    <mergeCell ref="I18:O18"/>
    <mergeCell ref="B26:H26"/>
    <mergeCell ref="I26:O26"/>
    <mergeCell ref="B34:H34"/>
    <mergeCell ref="I34:O34"/>
  </mergeCells>
  <dataValidations count="1">
    <dataValidation allowBlank="1" showInputMessage="1" showErrorMessage="1" errorTitle="Invalid Year" error="Enter a year from 1900 to 9999, or use the scroll bar to find a year." sqref="B1" xr:uid="{C17BCE97-9D83-492D-BACD-E5543267D02A}"/>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05E5B-843A-4D4F-8616-5BC581B4D395}">
  <dimension ref="A1:AL63"/>
  <sheetViews>
    <sheetView zoomScaleNormal="100" workbookViewId="0">
      <selection activeCell="B2" sqref="B1:O1048576"/>
    </sheetView>
  </sheetViews>
  <sheetFormatPr defaultColWidth="9.5" defaultRowHeight="11.25" x14ac:dyDescent="0.2"/>
  <cols>
    <col min="1" max="1" width="1.5" style="25" customWidth="1"/>
    <col min="2" max="15" width="5.83203125" style="1" customWidth="1"/>
    <col min="16" max="16" width="1.1640625" style="1" customWidth="1"/>
    <col min="17" max="17" width="1.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90" t="s">
        <v>6</v>
      </c>
      <c r="B1" s="177">
        <v>2021</v>
      </c>
      <c r="C1" s="177"/>
      <c r="D1" s="177"/>
      <c r="E1" s="177"/>
      <c r="F1" s="159" t="s">
        <v>50</v>
      </c>
      <c r="G1" s="160"/>
      <c r="H1" s="160"/>
      <c r="I1" s="160"/>
      <c r="J1" s="160"/>
      <c r="K1" s="160"/>
      <c r="L1" s="160"/>
      <c r="M1" s="160"/>
      <c r="N1" s="160"/>
      <c r="O1" s="160"/>
      <c r="P1" s="91"/>
      <c r="Q1" s="91"/>
      <c r="R1" s="96"/>
      <c r="S1" s="69"/>
      <c r="T1"/>
      <c r="U1"/>
      <c r="V1"/>
      <c r="W1"/>
    </row>
    <row r="2" spans="1:38" ht="30" customHeight="1" x14ac:dyDescent="0.2">
      <c r="A2" s="90"/>
      <c r="B2" s="97"/>
      <c r="C2" s="102" t="s">
        <v>69</v>
      </c>
      <c r="D2" s="94"/>
      <c r="E2" s="98"/>
      <c r="F2" s="95"/>
      <c r="G2" s="99"/>
      <c r="H2" s="99"/>
      <c r="I2" s="99"/>
      <c r="J2" s="99"/>
      <c r="K2" s="99"/>
      <c r="L2" s="181" t="s">
        <v>70</v>
      </c>
      <c r="M2" s="182"/>
      <c r="N2" s="182"/>
      <c r="O2" s="182"/>
      <c r="P2" s="182"/>
      <c r="Q2" s="182"/>
      <c r="R2" s="182"/>
      <c r="S2" s="69"/>
      <c r="T2"/>
      <c r="U2"/>
      <c r="V2"/>
      <c r="W2"/>
    </row>
    <row r="3" spans="1:38" ht="14.25" customHeight="1" x14ac:dyDescent="0.3">
      <c r="A3" s="25" t="s">
        <v>8</v>
      </c>
      <c r="B3" s="164" t="s">
        <v>26</v>
      </c>
      <c r="C3" s="154"/>
      <c r="D3" s="154"/>
      <c r="E3" s="154"/>
      <c r="F3" s="154"/>
      <c r="G3" s="154"/>
      <c r="H3" s="155"/>
      <c r="I3" s="156" t="s">
        <v>27</v>
      </c>
      <c r="J3" s="156"/>
      <c r="K3" s="156"/>
      <c r="L3" s="156"/>
      <c r="M3" s="156"/>
      <c r="N3" s="156"/>
      <c r="O3" s="157"/>
      <c r="P3" s="92"/>
      <c r="Q3" s="2"/>
      <c r="R3" s="77"/>
      <c r="S3" s="68"/>
      <c r="T3" s="2"/>
      <c r="U3" s="2"/>
      <c r="V3" s="2"/>
      <c r="W3" s="2"/>
      <c r="X3" s="2"/>
      <c r="Y3" s="2"/>
      <c r="Z3" s="2"/>
      <c r="AA3" s="2"/>
      <c r="AB3" s="2"/>
      <c r="AC3" s="2"/>
      <c r="AD3" s="2"/>
      <c r="AE3" s="2"/>
      <c r="AF3" s="2"/>
      <c r="AG3" s="2"/>
      <c r="AH3" s="2"/>
      <c r="AI3" s="2"/>
      <c r="AJ3" s="2"/>
      <c r="AK3" s="2"/>
      <c r="AL3" s="2"/>
    </row>
    <row r="4" spans="1:38" ht="14.25" customHeight="1" x14ac:dyDescent="0.3">
      <c r="A4" s="24" t="s">
        <v>17</v>
      </c>
      <c r="B4" s="70" t="s">
        <v>0</v>
      </c>
      <c r="C4" s="17" t="s">
        <v>51</v>
      </c>
      <c r="D4" s="17" t="s">
        <v>52</v>
      </c>
      <c r="E4" s="17" t="s">
        <v>53</v>
      </c>
      <c r="F4" s="17" t="s">
        <v>54</v>
      </c>
      <c r="G4" s="17" t="s">
        <v>55</v>
      </c>
      <c r="H4" s="34" t="s">
        <v>56</v>
      </c>
      <c r="I4" s="28" t="s">
        <v>0</v>
      </c>
      <c r="J4" s="17" t="s">
        <v>51</v>
      </c>
      <c r="K4" s="17" t="s">
        <v>52</v>
      </c>
      <c r="L4" s="17" t="s">
        <v>53</v>
      </c>
      <c r="M4" s="17" t="s">
        <v>54</v>
      </c>
      <c r="N4" s="17" t="s">
        <v>55</v>
      </c>
      <c r="O4" s="34" t="s">
        <v>56</v>
      </c>
      <c r="P4" s="91"/>
      <c r="R4" s="75" t="s">
        <v>38</v>
      </c>
      <c r="S4" s="65"/>
      <c r="V4" s="2"/>
      <c r="AD4" s="2"/>
      <c r="AL4" s="2"/>
    </row>
    <row r="5" spans="1:38" ht="14.25" customHeight="1" x14ac:dyDescent="0.3">
      <c r="A5" s="24"/>
      <c r="B5" s="41" t="str">
        <f>IF(DAY(JanSun1)=1,"",IF(AND(YEAR(JanSun1+1)=CalendarYear,MONTH(JanSun1+1)=1),JanSun1+1,""))</f>
        <v/>
      </c>
      <c r="C5" s="4" t="str">
        <f>IF(DAY(JanSun1)=1,"",IF(AND(YEAR(JanSun1+2)=CalendarYear,MONTH(JanSun1+2)=1),JanSun1+2,""))</f>
        <v/>
      </c>
      <c r="D5" s="4" t="str">
        <f>IF(DAY(JanSun1)=1,"",IF(AND(YEAR(JanSun1+3)=CalendarYear,MONTH(JanSun1+3)=1),JanSun1+3,""))</f>
        <v/>
      </c>
      <c r="E5" s="27" t="str">
        <f>IF(DAY(JanSun1)=1,"",IF(AND(YEAR(JanSun1+4)=CalendarYear,MONTH(JanSun1+4)=1),JanSun1+4,""))</f>
        <v/>
      </c>
      <c r="F5" s="4" t="str">
        <f>IF(DAY(JanSun1)=1,"",IF(AND(YEAR(JanSun1+5)=CalendarYear,MONTH(JanSun1+5)=1),JanSun1+5,""))</f>
        <v/>
      </c>
      <c r="G5" s="27">
        <f>IF(DAY(JanSun1)=1,"",IF(AND(YEAR(JanSun1+6)=CalendarYear,MONTH(JanSun1+6)=1),JanSun1+6,""))</f>
        <v>44197</v>
      </c>
      <c r="H5" s="35">
        <f>IF(DAY(JanSun1)=1,IF(AND(YEAR(JanSun1)=CalendarYear,MONTH(JanSun1)=1),JanSun1,""),IF(AND(YEAR(JanSun1+7)=CalendarYear,MONTH(JanSun1+7)=1),JanSun1+7,""))</f>
        <v>44198</v>
      </c>
      <c r="I5" s="27" t="str">
        <f>IF(DAY(FebSun1)=1,"",IF(AND(YEAR(FebSun1+1)=CalendarYear,MONTH(FebSun1+1)=2),FebSun1+1,""))</f>
        <v/>
      </c>
      <c r="J5" s="4">
        <f>IF(DAY(FebSun1)=1,"",IF(AND(YEAR(FebSun1+2)=CalendarYear,MONTH(FebSun1+2)=2),FebSun1+2,""))</f>
        <v>44228</v>
      </c>
      <c r="K5" s="4">
        <f>IF(DAY(FebSun1)=1,"",IF(AND(YEAR(FebSun1+3)=CalendarYear,MONTH(FebSun1+3)=2),FebSun1+3,""))</f>
        <v>44229</v>
      </c>
      <c r="L5" s="4">
        <f>IF(DAY(FebSun1)=1,"",IF(AND(YEAR(FebSun1+4)=CalendarYear,MONTH(FebSun1+4)=2),FebSun1+4,""))</f>
        <v>44230</v>
      </c>
      <c r="M5" s="4">
        <f>IF(DAY(FebSun1)=1,"",IF(AND(YEAR(FebSun1+5)=CalendarYear,MONTH(FebSun1+5)=2),FebSun1+5,""))</f>
        <v>44231</v>
      </c>
      <c r="N5" s="4">
        <f>IF(DAY(FebSun1)=1,"",IF(AND(YEAR(FebSun1+6)=CalendarYear,MONTH(FebSun1+6)=2),FebSun1+6,""))</f>
        <v>44232</v>
      </c>
      <c r="O5" s="35">
        <f>IF(DAY(FebSun1)=1,IF(AND(YEAR(FebSun1)=CalendarYear,MONTH(FebSun1)=2),FebSun1,""),IF(AND(YEAR(FebSun1+7)=CalendarYear,MONTH(FebSun1+7)=2),FebSun1+7,""))</f>
        <v>44233</v>
      </c>
      <c r="P5" s="91"/>
      <c r="R5" s="89" t="s">
        <v>68</v>
      </c>
      <c r="S5" s="65"/>
      <c r="AD5" s="2"/>
      <c r="AL5" s="2"/>
    </row>
    <row r="6" spans="1:38" ht="14.25" customHeight="1" x14ac:dyDescent="0.3">
      <c r="A6" s="24"/>
      <c r="B6" s="71">
        <f>IF(DAY(JanSun1)=1,IF(AND(YEAR(JanSun1+1)=CalendarYear,MONTH(JanSun1+1)=1),JanSun1+1,""),IF(AND(YEAR(JanSun1+8)=CalendarYear,MONTH(JanSun1+8)=1),JanSun1+8,""))</f>
        <v>44199</v>
      </c>
      <c r="C6" s="30">
        <f>IF(DAY(JanSun1)=1,IF(AND(YEAR(JanSun1+2)=CalendarYear,MONTH(JanSun1+2)=1),JanSun1+2,""),IF(AND(YEAR(JanSun1+9)=CalendarYear,MONTH(JanSun1+9)=1),JanSun1+9,""))</f>
        <v>44200</v>
      </c>
      <c r="D6" s="4">
        <f>IF(DAY(JanSun1)=1,IF(AND(YEAR(JanSun1+3)=CalendarYear,MONTH(JanSun1+3)=1),JanSun1+3,""),IF(AND(YEAR(JanSun1+10)=CalendarYear,MONTH(JanSun1+10)=1),JanSun1+10,""))</f>
        <v>44201</v>
      </c>
      <c r="E6" s="4">
        <f>IF(DAY(JanSun1)=1,IF(AND(YEAR(JanSun1+4)=CalendarYear,MONTH(JanSun1+4)=1),JanSun1+4,""),IF(AND(YEAR(JanSun1+11)=CalendarYear,MONTH(JanSun1+11)=1),JanSun1+11,""))</f>
        <v>44202</v>
      </c>
      <c r="F6" s="4">
        <f>IF(DAY(JanSun1)=1,IF(AND(YEAR(JanSun1+5)=CalendarYear,MONTH(JanSun1+5)=1),JanSun1+5,""),IF(AND(YEAR(JanSun1+12)=CalendarYear,MONTH(JanSun1+12)=1),JanSun1+12,""))</f>
        <v>44203</v>
      </c>
      <c r="G6" s="4">
        <f>IF(DAY(JanSun1)=1,IF(AND(YEAR(JanSun1+6)=CalendarYear,MONTH(JanSun1+6)=1),JanSun1+6,""),IF(AND(YEAR(JanSun1+13)=CalendarYear,MONTH(JanSun1+13)=1),JanSun1+13,""))</f>
        <v>44204</v>
      </c>
      <c r="H6" s="35">
        <f>IF(DAY(JanSun1)=1,IF(AND(YEAR(JanSun1+7)=CalendarYear,MONTH(JanSun1+7)=1),JanSun1+7,""),IF(AND(YEAR(JanSun1+14)=CalendarYear,MONTH(JanSun1+14)=1),JanSun1+14,""))</f>
        <v>44205</v>
      </c>
      <c r="I6" s="27">
        <f>IF(DAY(FebSun1)=1,IF(AND(YEAR(FebSun1+1)=CalendarYear,MONTH(FebSun1+1)=2),FebSun1+1,""),IF(AND(YEAR(FebSun1+8)=CalendarYear,MONTH(FebSun1+8)=2),FebSun1+8,""))</f>
        <v>44234</v>
      </c>
      <c r="J6" s="30">
        <f>IF(DAY(FebSun1)=1,IF(AND(YEAR(FebSun1+2)=CalendarYear,MONTH(FebSun1+2)=2),FebSun1+2,""),IF(AND(YEAR(FebSun1+9)=CalendarYear,MONTH(FebSun1+9)=2),FebSun1+9,""))</f>
        <v>44235</v>
      </c>
      <c r="K6" s="4">
        <f>IF(DAY(FebSun1)=1,IF(AND(YEAR(FebSun1+3)=CalendarYear,MONTH(FebSun1+3)=2),FebSun1+3,""),IF(AND(YEAR(FebSun1+10)=CalendarYear,MONTH(FebSun1+10)=2),FebSun1+10,""))</f>
        <v>44236</v>
      </c>
      <c r="L6" s="4">
        <f>IF(DAY(FebSun1)=1,IF(AND(YEAR(FebSun1+4)=CalendarYear,MONTH(FebSun1+4)=2),FebSun1+4,""),IF(AND(YEAR(FebSun1+11)=CalendarYear,MONTH(FebSun1+11)=2),FebSun1+11,""))</f>
        <v>44237</v>
      </c>
      <c r="M6" s="4">
        <f>IF(DAY(FebSun1)=1,IF(AND(YEAR(FebSun1+5)=CalendarYear,MONTH(FebSun1+5)=2),FebSun1+5,""),IF(AND(YEAR(FebSun1+12)=CalendarYear,MONTH(FebSun1+12)=2),FebSun1+12,""))</f>
        <v>44238</v>
      </c>
      <c r="N6" s="4">
        <f>IF(DAY(FebSun1)=1,IF(AND(YEAR(FebSun1+6)=CalendarYear,MONTH(FebSun1+6)=2),FebSun1+6,""),IF(AND(YEAR(FebSun1+13)=CalendarYear,MONTH(FebSun1+13)=2),FebSun1+13,""))</f>
        <v>44239</v>
      </c>
      <c r="O6" s="35">
        <f>IF(DAY(FebSun1)=1,IF(AND(YEAR(FebSun1+7)=CalendarYear,MONTH(FebSun1+7)=2),FebSun1+7,""),IF(AND(YEAR(FebSun1+14)=CalendarYear,MONTH(FebSun1+14)=2),FebSun1+14,""))</f>
        <v>44240</v>
      </c>
      <c r="P6" s="91"/>
      <c r="R6" s="100" t="s">
        <v>45</v>
      </c>
      <c r="S6" s="65"/>
      <c r="V6" s="2"/>
      <c r="AD6" s="2"/>
      <c r="AL6" s="2"/>
    </row>
    <row r="7" spans="1:38" ht="14.25" customHeight="1" x14ac:dyDescent="0.25">
      <c r="B7" s="71">
        <f>IF(DAY(JanSun1)=1,IF(AND(YEAR(JanSun1+8)=CalendarYear,MONTH(JanSun1+8)=1),JanSun1+8,""),IF(AND(YEAR(JanSun1+15)=CalendarYear,MONTH(JanSun1+15)=1),JanSun1+15,""))</f>
        <v>44206</v>
      </c>
      <c r="C7" s="4">
        <f>IF(DAY(JanSun1)=1,IF(AND(YEAR(JanSun1+9)=CalendarYear,MONTH(JanSun1+9)=1),JanSun1+9,""),IF(AND(YEAR(JanSun1+16)=CalendarYear,MONTH(JanSun1+16)=1),JanSun1+16,""))</f>
        <v>44207</v>
      </c>
      <c r="D7" s="4">
        <f>IF(DAY(JanSun1)=1,IF(AND(YEAR(JanSun1+10)=CalendarYear,MONTH(JanSun1+10)=1),JanSun1+10,""),IF(AND(YEAR(JanSun1+17)=CalendarYear,MONTH(JanSun1+17)=1),JanSun1+17,""))</f>
        <v>44208</v>
      </c>
      <c r="E7" s="4">
        <f>IF(DAY(JanSun1)=1,IF(AND(YEAR(JanSun1+11)=CalendarYear,MONTH(JanSun1+11)=1),JanSun1+11,""),IF(AND(YEAR(JanSun1+18)=CalendarYear,MONTH(JanSun1+18)=1),JanSun1+18,""))</f>
        <v>44209</v>
      </c>
      <c r="F7" s="4">
        <f>IF(DAY(JanSun1)=1,IF(AND(YEAR(JanSun1+12)=CalendarYear,MONTH(JanSun1+12)=1),JanSun1+12,""),IF(AND(YEAR(JanSun1+19)=CalendarYear,MONTH(JanSun1+19)=1),JanSun1+19,""))</f>
        <v>44210</v>
      </c>
      <c r="G7" s="4">
        <f>IF(DAY(JanSun1)=1,IF(AND(YEAR(JanSun1+13)=CalendarYear,MONTH(JanSun1+13)=1),JanSun1+13,""),IF(AND(YEAR(JanSun1+20)=CalendarYear,MONTH(JanSun1+20)=1),JanSun1+20,""))</f>
        <v>44211</v>
      </c>
      <c r="H7" s="35">
        <f>IF(DAY(JanSun1)=1,IF(AND(YEAR(JanSun1+14)=CalendarYear,MONTH(JanSun1+14)=1),JanSun1+14,""),IF(AND(YEAR(JanSun1+21)=CalendarYear,MONTH(JanSun1+21)=1),JanSun1+21,""))</f>
        <v>44212</v>
      </c>
      <c r="I7" s="27">
        <f>IF(DAY(FebSun1)=1,IF(AND(YEAR(FebSun1+8)=CalendarYear,MONTH(FebSun1+8)=2),FebSun1+8,""),IF(AND(YEAR(FebSun1+15)=CalendarYear,MONTH(FebSun1+15)=2),FebSun1+15,""))</f>
        <v>44241</v>
      </c>
      <c r="J7" s="4">
        <f>IF(DAY(FebSun1)=1,IF(AND(YEAR(FebSun1+9)=CalendarYear,MONTH(FebSun1+9)=2),FebSun1+9,""),IF(AND(YEAR(FebSun1+16)=CalendarYear,MONTH(FebSun1+16)=2),FebSun1+16,""))</f>
        <v>44242</v>
      </c>
      <c r="K7" s="4">
        <f>IF(DAY(FebSun1)=1,IF(AND(YEAR(FebSun1+10)=CalendarYear,MONTH(FebSun1+10)=2),FebSun1+10,""),IF(AND(YEAR(FebSun1+17)=CalendarYear,MONTH(FebSun1+17)=2),FebSun1+17,""))</f>
        <v>44243</v>
      </c>
      <c r="L7" s="4">
        <f>IF(DAY(FebSun1)=1,IF(AND(YEAR(FebSun1+11)=CalendarYear,MONTH(FebSun1+11)=2),FebSun1+11,""),IF(AND(YEAR(FebSun1+18)=CalendarYear,MONTH(FebSun1+18)=2),FebSun1+18,""))</f>
        <v>44244</v>
      </c>
      <c r="M7" s="4">
        <f>IF(DAY(FebSun1)=1,IF(AND(YEAR(FebSun1+12)=CalendarYear,MONTH(FebSun1+12)=2),FebSun1+12,""),IF(AND(YEAR(FebSun1+19)=CalendarYear,MONTH(FebSun1+19)=2),FebSun1+19,""))</f>
        <v>44245</v>
      </c>
      <c r="N7" s="4">
        <f>IF(DAY(FebSun1)=1,IF(AND(YEAR(FebSun1+13)=CalendarYear,MONTH(FebSun1+13)=2),FebSun1+13,""),IF(AND(YEAR(FebSun1+20)=CalendarYear,MONTH(FebSun1+20)=2),FebSun1+20,""))</f>
        <v>44246</v>
      </c>
      <c r="O7" s="35">
        <f>IF(DAY(FebSun1)=1,IF(AND(YEAR(FebSun1+14)=CalendarYear,MONTH(FebSun1+14)=2),FebSun1+14,""),IF(AND(YEAR(FebSun1+21)=CalendarYear,MONTH(FebSun1+21)=2),FebSun1+21,""))</f>
        <v>44247</v>
      </c>
      <c r="P7" s="91"/>
      <c r="R7" s="65"/>
      <c r="S7" s="65"/>
      <c r="V7" s="2"/>
      <c r="AD7" s="2"/>
      <c r="AL7" s="2"/>
    </row>
    <row r="8" spans="1:38" ht="14.25" customHeight="1" x14ac:dyDescent="0.25">
      <c r="B8" s="71">
        <f>IF(DAY(JanSun1)=1,IF(AND(YEAR(JanSun1+15)=CalendarYear,MONTH(JanSun1+15)=1),JanSun1+15,""),IF(AND(YEAR(JanSun1+22)=CalendarYear,MONTH(JanSun1+22)=1),JanSun1+22,""))</f>
        <v>44213</v>
      </c>
      <c r="C8" s="30">
        <f>IF(DAY(JanSun1)=1,IF(AND(YEAR(JanSun1+16)=CalendarYear,MONTH(JanSun1+16)=1),JanSun1+16,""),IF(AND(YEAR(JanSun1+23)=CalendarYear,MONTH(JanSun1+23)=1),JanSun1+23,""))</f>
        <v>44214</v>
      </c>
      <c r="D8" s="4">
        <f>IF(DAY(JanSun1)=1,IF(AND(YEAR(JanSun1+17)=CalendarYear,MONTH(JanSun1+17)=1),JanSun1+17,""),IF(AND(YEAR(JanSun1+24)=CalendarYear,MONTH(JanSun1+24)=1),JanSun1+24,""))</f>
        <v>44215</v>
      </c>
      <c r="E8" s="4">
        <f>IF(DAY(JanSun1)=1,IF(AND(YEAR(JanSun1+18)=CalendarYear,MONTH(JanSun1+18)=1),JanSun1+18,""),IF(AND(YEAR(JanSun1+25)=CalendarYear,MONTH(JanSun1+25)=1),JanSun1+25,""))</f>
        <v>44216</v>
      </c>
      <c r="F8" s="4">
        <f>IF(DAY(JanSun1)=1,IF(AND(YEAR(JanSun1+19)=CalendarYear,MONTH(JanSun1+19)=1),JanSun1+19,""),IF(AND(YEAR(JanSun1+26)=CalendarYear,MONTH(JanSun1+26)=1),JanSun1+26,""))</f>
        <v>44217</v>
      </c>
      <c r="G8" s="4">
        <f>IF(DAY(JanSun1)=1,IF(AND(YEAR(JanSun1+20)=CalendarYear,MONTH(JanSun1+20)=1),JanSun1+20,""),IF(AND(YEAR(JanSun1+27)=CalendarYear,MONTH(JanSun1+27)=1),JanSun1+27,""))</f>
        <v>44218</v>
      </c>
      <c r="H8" s="35">
        <f>IF(DAY(JanSun1)=1,IF(AND(YEAR(JanSun1+21)=CalendarYear,MONTH(JanSun1+21)=1),JanSun1+21,""),IF(AND(YEAR(JanSun1+28)=CalendarYear,MONTH(JanSun1+28)=1),JanSun1+28,""))</f>
        <v>44219</v>
      </c>
      <c r="I8" s="27">
        <f>IF(DAY(FebSun1)=1,IF(AND(YEAR(FebSun1+15)=CalendarYear,MONTH(FebSun1+15)=2),FebSun1+15,""),IF(AND(YEAR(FebSun1+22)=CalendarYear,MONTH(FebSun1+22)=2),FebSun1+22,""))</f>
        <v>44248</v>
      </c>
      <c r="J8" s="30">
        <f>IF(DAY(FebSun1)=1,IF(AND(YEAR(FebSun1+16)=CalendarYear,MONTH(FebSun1+16)=2),FebSun1+16,""),IF(AND(YEAR(FebSun1+23)=CalendarYear,MONTH(FebSun1+23)=2),FebSun1+23,""))</f>
        <v>44249</v>
      </c>
      <c r="K8" s="4">
        <f>IF(DAY(FebSun1)=1,IF(AND(YEAR(FebSun1+17)=CalendarYear,MONTH(FebSun1+17)=2),FebSun1+17,""),IF(AND(YEAR(FebSun1+24)=CalendarYear,MONTH(FebSun1+24)=2),FebSun1+24,""))</f>
        <v>44250</v>
      </c>
      <c r="L8" s="4">
        <f>IF(DAY(FebSun1)=1,IF(AND(YEAR(FebSun1+18)=CalendarYear,MONTH(FebSun1+18)=2),FebSun1+18,""),IF(AND(YEAR(FebSun1+25)=CalendarYear,MONTH(FebSun1+25)=2),FebSun1+25,""))</f>
        <v>44251</v>
      </c>
      <c r="M8" s="4">
        <f>IF(DAY(FebSun1)=1,IF(AND(YEAR(FebSun1+19)=CalendarYear,MONTH(FebSun1+19)=2),FebSun1+19,""),IF(AND(YEAR(FebSun1+26)=CalendarYear,MONTH(FebSun1+26)=2),FebSun1+26,""))</f>
        <v>44252</v>
      </c>
      <c r="N8" s="4">
        <f>IF(DAY(FebSun1)=1,IF(AND(YEAR(FebSun1+20)=CalendarYear,MONTH(FebSun1+20)=2),FebSun1+20,""),IF(AND(YEAR(FebSun1+27)=CalendarYear,MONTH(FebSun1+27)=2),FebSun1+27,""))</f>
        <v>44253</v>
      </c>
      <c r="O8" s="35">
        <f>IF(DAY(FebSun1)=1,IF(AND(YEAR(FebSun1+21)=CalendarYear,MONTH(FebSun1+21)=2),FebSun1+21,""),IF(AND(YEAR(FebSun1+28)=CalendarYear,MONTH(FebSun1+28)=2),FebSun1+28,""))</f>
        <v>44254</v>
      </c>
      <c r="P8" s="91"/>
      <c r="R8" s="65"/>
      <c r="S8" s="65"/>
      <c r="V8" s="2"/>
      <c r="AD8" s="2"/>
      <c r="AL8" s="2"/>
    </row>
    <row r="9" spans="1:38" ht="14.25" customHeight="1" x14ac:dyDescent="0.25">
      <c r="B9" s="72">
        <f>IF(DAY(JanSun1)=1,IF(AND(YEAR(JanSun1+22)=CalendarYear,MONTH(JanSun1+22)=1),JanSun1+22,""),IF(AND(YEAR(JanSun1+29)=CalendarYear,MONTH(JanSun1+29)=1),JanSun1+29,""))</f>
        <v>44220</v>
      </c>
      <c r="C9" s="37">
        <f>IF(DAY(JanSun1)=1,IF(AND(YEAR(JanSun1+23)=CalendarYear,MONTH(JanSun1+23)=1),JanSun1+23,""),IF(AND(YEAR(JanSun1+30)=CalendarYear,MONTH(JanSun1+30)=1),JanSun1+30,""))</f>
        <v>44221</v>
      </c>
      <c r="D9" s="37">
        <f>IF(DAY(JanSun1)=1,IF(AND(YEAR(JanSun1+24)=CalendarYear,MONTH(JanSun1+24)=1),JanSun1+24,""),IF(AND(YEAR(JanSun1+31)=CalendarYear,MONTH(JanSun1+31)=1),JanSun1+31,""))</f>
        <v>44222</v>
      </c>
      <c r="E9" s="37">
        <f>IF(DAY(JanSun1)=1,IF(AND(YEAR(JanSun1+25)=CalendarYear,MONTH(JanSun1+25)=1),JanSun1+25,""),IF(AND(YEAR(JanSun1+32)=CalendarYear,MONTH(JanSun1+32)=1),JanSun1+32,""))</f>
        <v>44223</v>
      </c>
      <c r="F9" s="37">
        <f>IF(DAY(JanSun1)=1,IF(AND(YEAR(JanSun1+26)=CalendarYear,MONTH(JanSun1+26)=1),JanSun1+26,""),IF(AND(YEAR(JanSun1+33)=CalendarYear,MONTH(JanSun1+33)=1),JanSun1+33,""))</f>
        <v>44224</v>
      </c>
      <c r="G9" s="37">
        <f>IF(DAY(JanSun1)=1,IF(AND(YEAR(JanSun1+27)=CalendarYear,MONTH(JanSun1+27)=1),JanSun1+27,""),IF(AND(YEAR(JanSun1+34)=CalendarYear,MONTH(JanSun1+34)=1),JanSun1+34,""))</f>
        <v>44225</v>
      </c>
      <c r="H9" s="38">
        <f>IF(DAY(JanSun1)=1,IF(AND(YEAR(JanSun1+28)=CalendarYear,MONTH(JanSun1+28)=1),JanSun1+28,""),IF(AND(YEAR(JanSun1+35)=CalendarYear,MONTH(JanSun1+35)=1),JanSun1+35,""))</f>
        <v>44226</v>
      </c>
      <c r="I9" s="46">
        <f>IF(DAY(FebSun1)=1,IF(AND(YEAR(FebSun1+22)=CalendarYear,MONTH(FebSun1+22)=2),FebSun1+22,""),IF(AND(YEAR(FebSun1+29)=CalendarYear,MONTH(FebSun1+29)=2),FebSun1+29,""))</f>
        <v>44255</v>
      </c>
      <c r="J9" s="37" t="str">
        <f>IF(DAY(FebSun1)=1,IF(AND(YEAR(FebSun1+23)=CalendarYear,MONTH(FebSun1+23)=2),FebSun1+23,""),IF(AND(YEAR(FebSun1+30)=CalendarYear,MONTH(FebSun1+30)=2),FebSun1+30,""))</f>
        <v/>
      </c>
      <c r="K9" s="37" t="str">
        <f>IF(DAY(FebSun1)=1,IF(AND(YEAR(FebSun1+24)=CalendarYear,MONTH(FebSun1+24)=2),FebSun1+24,""),IF(AND(YEAR(FebSun1+31)=CalendarYear,MONTH(FebSun1+31)=2),FebSun1+31,""))</f>
        <v/>
      </c>
      <c r="L9" s="37" t="str">
        <f>IF(DAY(FebSun1)=1,IF(AND(YEAR(FebSun1+25)=CalendarYear,MONTH(FebSun1+25)=2),FebSun1+25,""),IF(AND(YEAR(FebSun1+32)=CalendarYear,MONTH(FebSun1+32)=2),FebSun1+32,""))</f>
        <v/>
      </c>
      <c r="M9" s="37" t="str">
        <f>IF(DAY(FebSun1)=1,IF(AND(YEAR(FebSun1+26)=CalendarYear,MONTH(FebSun1+26)=2),FebSun1+26,""),IF(AND(YEAR(FebSun1+33)=CalendarYear,MONTH(FebSun1+33)=2),FebSun1+33,""))</f>
        <v/>
      </c>
      <c r="N9" s="37" t="str">
        <f>IF(DAY(FebSun1)=1,IF(AND(YEAR(FebSun1+27)=CalendarYear,MONTH(FebSun1+27)=2),FebSun1+27,""),IF(AND(YEAR(FebSun1+34)=CalendarYear,MONTH(FebSun1+34)=2),FebSun1+34,""))</f>
        <v/>
      </c>
      <c r="O9" s="38" t="str">
        <f>IF(DAY(FebSun1)=1,IF(AND(YEAR(FebSun1+28)=CalendarYear,MONTH(FebSun1+28)=2),FebSun1+28,""),IF(AND(YEAR(FebSun1+35)=CalendarYear,MONTH(FebSun1+35)=2),FebSun1+35,""))</f>
        <v/>
      </c>
      <c r="P9" s="91"/>
      <c r="R9" s="78"/>
      <c r="S9" s="67"/>
      <c r="V9" s="2"/>
      <c r="AD9" s="2"/>
      <c r="AL9" s="2"/>
    </row>
    <row r="10" spans="1:38" ht="14.25" customHeight="1" x14ac:dyDescent="0.3">
      <c r="A10" s="24" t="s">
        <v>9</v>
      </c>
      <c r="B10" s="178" t="s">
        <v>28</v>
      </c>
      <c r="C10" s="179"/>
      <c r="D10" s="179"/>
      <c r="E10" s="179"/>
      <c r="F10" s="179"/>
      <c r="G10" s="179"/>
      <c r="H10" s="180"/>
      <c r="I10" s="154" t="s">
        <v>29</v>
      </c>
      <c r="J10" s="154"/>
      <c r="K10" s="154"/>
      <c r="L10" s="154"/>
      <c r="M10" s="154"/>
      <c r="N10" s="154"/>
      <c r="O10" s="155"/>
      <c r="P10" s="93"/>
      <c r="Q10" s="3"/>
      <c r="R10" s="74" t="s">
        <v>47</v>
      </c>
      <c r="T10" s="3"/>
      <c r="U10" s="3"/>
      <c r="V10" s="2"/>
      <c r="W10" s="3"/>
      <c r="X10" s="3"/>
      <c r="Y10" s="3"/>
      <c r="Z10" s="3"/>
      <c r="AA10" s="3"/>
      <c r="AB10" s="3"/>
      <c r="AC10" s="3"/>
      <c r="AD10" s="2"/>
      <c r="AE10" s="3"/>
      <c r="AF10" s="3"/>
      <c r="AG10" s="3"/>
      <c r="AH10" s="3"/>
      <c r="AI10" s="3"/>
      <c r="AJ10" s="3"/>
      <c r="AK10" s="3"/>
      <c r="AL10" s="2"/>
    </row>
    <row r="11" spans="1:38" ht="14.25" customHeight="1" x14ac:dyDescent="0.3">
      <c r="A11" s="24" t="s">
        <v>18</v>
      </c>
      <c r="B11" s="70" t="s">
        <v>0</v>
      </c>
      <c r="C11" s="17" t="s">
        <v>51</v>
      </c>
      <c r="D11" s="17" t="s">
        <v>52</v>
      </c>
      <c r="E11" s="17" t="s">
        <v>53</v>
      </c>
      <c r="F11" s="17" t="s">
        <v>54</v>
      </c>
      <c r="G11" s="17" t="s">
        <v>55</v>
      </c>
      <c r="H11" s="34" t="s">
        <v>56</v>
      </c>
      <c r="I11" s="28" t="s">
        <v>0</v>
      </c>
      <c r="J11" s="17" t="s">
        <v>51</v>
      </c>
      <c r="K11" s="17" t="s">
        <v>52</v>
      </c>
      <c r="L11" s="17" t="s">
        <v>53</v>
      </c>
      <c r="M11" s="17" t="s">
        <v>54</v>
      </c>
      <c r="N11" s="17" t="s">
        <v>55</v>
      </c>
      <c r="O11" s="34" t="s">
        <v>56</v>
      </c>
      <c r="P11" s="91"/>
      <c r="R11" s="74" t="s">
        <v>48</v>
      </c>
      <c r="V11" s="2"/>
      <c r="AD11" s="2"/>
      <c r="AL11" s="2"/>
    </row>
    <row r="12" spans="1:38" ht="14.25" customHeight="1" x14ac:dyDescent="0.3">
      <c r="B12" s="71" t="str">
        <f>IF(DAY(MarSun1)=1,"",IF(AND(YEAR(MarSun1+1)=CalendarYear,MONTH(MarSun1+1)=3),MarSun1+1,""))</f>
        <v/>
      </c>
      <c r="C12" s="30">
        <f>IF(DAY(MarSun1)=1,"",IF(AND(YEAR(MarSun1+2)=CalendarYear,MONTH(MarSun1+2)=3),MarSun1+2,""))</f>
        <v>44256</v>
      </c>
      <c r="D12" s="4">
        <f>IF(DAY(MarSun1)=1,"",IF(AND(YEAR(MarSun1+3)=CalendarYear,MONTH(MarSun1+3)=3),MarSun1+3,""))</f>
        <v>44257</v>
      </c>
      <c r="E12" s="4">
        <f>IF(DAY(MarSun1)=1,"",IF(AND(YEAR(MarSun1+4)=CalendarYear,MONTH(MarSun1+4)=3),MarSun1+4,""))</f>
        <v>44258</v>
      </c>
      <c r="F12" s="4">
        <f>IF(DAY(MarSun1)=1,"",IF(AND(YEAR(MarSun1+5)=CalendarYear,MONTH(MarSun1+5)=3),MarSun1+5,""))</f>
        <v>44259</v>
      </c>
      <c r="G12" s="4">
        <f>IF(DAY(MarSun1)=1,"",IF(AND(YEAR(MarSun1+6)=CalendarYear,MONTH(MarSun1+6)=3),MarSun1+6,""))</f>
        <v>44260</v>
      </c>
      <c r="H12" s="35">
        <f>IF(DAY(MarSun1)=1,IF(AND(YEAR(MarSun1)=CalendarYear,MONTH(MarSun1)=3),MarSun1,""),IF(AND(YEAR(MarSun1+7)=CalendarYear,MONTH(MarSun1+7)=3),MarSun1+7,""))</f>
        <v>44261</v>
      </c>
      <c r="I12" s="27" t="str">
        <f>IF(DAY(AprSun1)=1,"",IF(AND(YEAR(AprSun1+1)=CalendarYear,MONTH(AprSun1+1)=4),AprSun1+1,""))</f>
        <v/>
      </c>
      <c r="J12" s="4" t="str">
        <f>IF(DAY(AprSun1)=1,"",IF(AND(YEAR(AprSun1+2)=CalendarYear,MONTH(AprSun1+2)=4),AprSun1+2,""))</f>
        <v/>
      </c>
      <c r="K12" s="4" t="str">
        <f>IF(DAY(AprSun1)=1,"",IF(AND(YEAR(AprSun1+3)=CalendarYear,MONTH(AprSun1+3)=4),AprSun1+3,""))</f>
        <v/>
      </c>
      <c r="L12" s="4" t="str">
        <f>IF(DAY(AprSun1)=1,"",IF(AND(YEAR(AprSun1+4)=CalendarYear,MONTH(AprSun1+4)=4),AprSun1+4,""))</f>
        <v/>
      </c>
      <c r="M12" s="27">
        <f>IF(DAY(AprSun1)=1,"",IF(AND(YEAR(AprSun1+5)=CalendarYear,MONTH(AprSun1+5)=4),AprSun1+5,""))</f>
        <v>44287</v>
      </c>
      <c r="N12" s="27">
        <f>IF(DAY(AprSun1)=1,"",IF(AND(YEAR(AprSun1+6)=CalendarYear,MONTH(AprSun1+6)=4),AprSun1+6,""))</f>
        <v>44288</v>
      </c>
      <c r="O12" s="35">
        <f>IF(DAY(AprSun1)=1,IF(AND(YEAR(AprSun1)=CalendarYear,MONTH(AprSun1)=4),AprSun1,""),IF(AND(YEAR(AprSun1+7)=CalendarYear,MONTH(AprSun1+7)=4),AprSun1+7,""))</f>
        <v>44289</v>
      </c>
      <c r="P12" s="91"/>
      <c r="R12" s="74" t="s">
        <v>62</v>
      </c>
      <c r="V12" s="2"/>
      <c r="AD12" s="2"/>
      <c r="AL12" s="2"/>
    </row>
    <row r="13" spans="1:38" ht="14.25" customHeight="1" x14ac:dyDescent="0.3">
      <c r="A13" s="24"/>
      <c r="B13" s="71">
        <f>IF(DAY(MarSun1)=1,IF(AND(YEAR(MarSun1+1)=CalendarYear,MONTH(MarSun1+1)=3),MarSun1+1,""),IF(AND(YEAR(MarSun1+8)=CalendarYear,MONTH(MarSun1+8)=3),MarSun1+8,""))</f>
        <v>44262</v>
      </c>
      <c r="C13" s="4">
        <f>IF(DAY(MarSun1)=1,IF(AND(YEAR(MarSun1+2)=CalendarYear,MONTH(MarSun1+2)=3),MarSun1+2,""),IF(AND(YEAR(MarSun1+9)=CalendarYear,MONTH(MarSun1+9)=3),MarSun1+9,""))</f>
        <v>44263</v>
      </c>
      <c r="D13" s="4">
        <f>IF(DAY(MarSun1)=1,IF(AND(YEAR(MarSun1+3)=CalendarYear,MONTH(MarSun1+3)=3),MarSun1+3,""),IF(AND(YEAR(MarSun1+10)=CalendarYear,MONTH(MarSun1+10)=3),MarSun1+10,""))</f>
        <v>44264</v>
      </c>
      <c r="E13" s="4">
        <f>IF(DAY(MarSun1)=1,IF(AND(YEAR(MarSun1+4)=CalendarYear,MONTH(MarSun1+4)=3),MarSun1+4,""),IF(AND(YEAR(MarSun1+11)=CalendarYear,MONTH(MarSun1+11)=3),MarSun1+11,""))</f>
        <v>44265</v>
      </c>
      <c r="F13" s="4">
        <f>IF(DAY(MarSun1)=1,IF(AND(YEAR(MarSun1+5)=CalendarYear,MONTH(MarSun1+5)=3),MarSun1+5,""),IF(AND(YEAR(MarSun1+12)=CalendarYear,MONTH(MarSun1+12)=3),MarSun1+12,""))</f>
        <v>44266</v>
      </c>
      <c r="G13" s="4">
        <f>IF(DAY(MarSun1)=1,IF(AND(YEAR(MarSun1+6)=CalendarYear,MONTH(MarSun1+6)=3),MarSun1+6,""),IF(AND(YEAR(MarSun1+13)=CalendarYear,MONTH(MarSun1+13)=3),MarSun1+13,""))</f>
        <v>44267</v>
      </c>
      <c r="H13" s="35">
        <f>IF(DAY(MarSun1)=1,IF(AND(YEAR(MarSun1+7)=CalendarYear,MONTH(MarSun1+7)=3),MarSun1+7,""),IF(AND(YEAR(MarSun1+14)=CalendarYear,MONTH(MarSun1+14)=3),MarSun1+14,""))</f>
        <v>44268</v>
      </c>
      <c r="I13" s="27">
        <f>IF(DAY(AprSun1)=1,IF(AND(YEAR(AprSun1+1)=CalendarYear,MONTH(AprSun1+1)=4),AprSun1+1,""),IF(AND(YEAR(AprSun1+8)=CalendarYear,MONTH(AprSun1+8)=4),AprSun1+8,""))</f>
        <v>44290</v>
      </c>
      <c r="J13" s="27">
        <f>IF(DAY(AprSun1)=1,IF(AND(YEAR(AprSun1+2)=CalendarYear,MONTH(AprSun1+2)=4),AprSun1+2,""),IF(AND(YEAR(AprSun1+9)=CalendarYear,MONTH(AprSun1+9)=4),AprSun1+9,""))</f>
        <v>44291</v>
      </c>
      <c r="K13" s="4">
        <f>IF(DAY(AprSun1)=1,IF(AND(YEAR(AprSun1+3)=CalendarYear,MONTH(AprSun1+3)=4),AprSun1+3,""),IF(AND(YEAR(AprSun1+10)=CalendarYear,MONTH(AprSun1+10)=4),AprSun1+10,""))</f>
        <v>44292</v>
      </c>
      <c r="L13" s="4">
        <f>IF(DAY(AprSun1)=1,IF(AND(YEAR(AprSun1+4)=CalendarYear,MONTH(AprSun1+4)=4),AprSun1+4,""),IF(AND(YEAR(AprSun1+11)=CalendarYear,MONTH(AprSun1+11)=4),AprSun1+11,""))</f>
        <v>44293</v>
      </c>
      <c r="M13" s="108">
        <f>IF(DAY(AprSun1)=1,IF(AND(YEAR(AprSun1+5)=CalendarYear,MONTH(AprSun1+5)=4),AprSun1+5,""),IF(AND(YEAR(AprSun1+12)=CalendarYear,MONTH(AprSun1+12)=4),AprSun1+12,""))</f>
        <v>44294</v>
      </c>
      <c r="N13" s="108">
        <f>IF(DAY(AprSun1)=1,IF(AND(YEAR(AprSun1+6)=CalendarYear,MONTH(AprSun1+6)=4),AprSun1+6,""),IF(AND(YEAR(AprSun1+13)=CalendarYear,MONTH(AprSun1+13)=4),AprSun1+13,""))</f>
        <v>44295</v>
      </c>
      <c r="O13" s="35">
        <f>IF(DAY(AprSun1)=1,IF(AND(YEAR(AprSun1+7)=CalendarYear,MONTH(AprSun1+7)=4),AprSun1+7,""),IF(AND(YEAR(AprSun1+14)=CalendarYear,MONTH(AprSun1+14)=4),AprSun1+14,""))</f>
        <v>44296</v>
      </c>
      <c r="P13" s="91"/>
      <c r="R13" s="74" t="s">
        <v>49</v>
      </c>
      <c r="V13" s="2"/>
      <c r="AD13" s="2"/>
      <c r="AL13" s="2"/>
    </row>
    <row r="14" spans="1:38" ht="14.25" customHeight="1" x14ac:dyDescent="0.2">
      <c r="B14" s="71">
        <f>IF(DAY(MarSun1)=1,IF(AND(YEAR(MarSun1+8)=CalendarYear,MONTH(MarSun1+8)=3),MarSun1+8,""),IF(AND(YEAR(MarSun1+15)=CalendarYear,MONTH(MarSun1+15)=3),MarSun1+15,""))</f>
        <v>44269</v>
      </c>
      <c r="C14" s="30">
        <f>IF(DAY(MarSun1)=1,IF(AND(YEAR(MarSun1+9)=CalendarYear,MONTH(MarSun1+9)=3),MarSun1+9,""),IF(AND(YEAR(MarSun1+16)=CalendarYear,MONTH(MarSun1+16)=3),MarSun1+16,""))</f>
        <v>44270</v>
      </c>
      <c r="D14" s="4">
        <f>IF(DAY(MarSun1)=1,IF(AND(YEAR(MarSun1+10)=CalendarYear,MONTH(MarSun1+10)=3),MarSun1+10,""),IF(AND(YEAR(MarSun1+17)=CalendarYear,MONTH(MarSun1+17)=3),MarSun1+17,""))</f>
        <v>44271</v>
      </c>
      <c r="E14" s="4">
        <f>IF(DAY(MarSun1)=1,IF(AND(YEAR(MarSun1+11)=CalendarYear,MONTH(MarSun1+11)=3),MarSun1+11,""),IF(AND(YEAR(MarSun1+18)=CalendarYear,MONTH(MarSun1+18)=3),MarSun1+18,""))</f>
        <v>44272</v>
      </c>
      <c r="F14" s="4">
        <f>IF(DAY(MarSun1)=1,IF(AND(YEAR(MarSun1+12)=CalendarYear,MONTH(MarSun1+12)=3),MarSun1+12,""),IF(AND(YEAR(MarSun1+19)=CalendarYear,MONTH(MarSun1+19)=3),MarSun1+19,""))</f>
        <v>44273</v>
      </c>
      <c r="G14" s="4">
        <f>IF(DAY(MarSun1)=1,IF(AND(YEAR(MarSun1+13)=CalendarYear,MONTH(MarSun1+13)=3),MarSun1+13,""),IF(AND(YEAR(MarSun1+20)=CalendarYear,MONTH(MarSun1+20)=3),MarSun1+20,""))</f>
        <v>44274</v>
      </c>
      <c r="H14" s="35">
        <f>IF(DAY(MarSun1)=1,IF(AND(YEAR(MarSun1+14)=CalendarYear,MONTH(MarSun1+14)=3),MarSun1+14,""),IF(AND(YEAR(MarSun1+21)=CalendarYear,MONTH(MarSun1+21)=3),MarSun1+21,""))</f>
        <v>44275</v>
      </c>
      <c r="I14" s="27">
        <f>IF(DAY(AprSun1)=1,IF(AND(YEAR(AprSun1+8)=CalendarYear,MONTH(AprSun1+8)=4),AprSun1+8,""),IF(AND(YEAR(AprSun1+15)=CalendarYear,MONTH(AprSun1+15)=4),AprSun1+15,""))</f>
        <v>44297</v>
      </c>
      <c r="J14" s="105">
        <f>IF(DAY(AprSun1)=1,IF(AND(YEAR(AprSun1+9)=CalendarYear,MONTH(AprSun1+9)=4),AprSun1+9,""),IF(AND(YEAR(AprSun1+16)=CalendarYear,MONTH(AprSun1+16)=4),AprSun1+16,""))</f>
        <v>44298</v>
      </c>
      <c r="K14" s="4">
        <f>IF(DAY(AprSun1)=1,IF(AND(YEAR(AprSun1+10)=CalendarYear,MONTH(AprSun1+10)=4),AprSun1+10,""),IF(AND(YEAR(AprSun1+17)=CalendarYear,MONTH(AprSun1+17)=4),AprSun1+17,""))</f>
        <v>44299</v>
      </c>
      <c r="L14" s="4">
        <f>IF(DAY(AprSun1)=1,IF(AND(YEAR(AprSun1+11)=CalendarYear,MONTH(AprSun1+11)=4),AprSun1+11,""),IF(AND(YEAR(AprSun1+18)=CalendarYear,MONTH(AprSun1+18)=4),AprSun1+18,""))</f>
        <v>44300</v>
      </c>
      <c r="M14" s="4">
        <f>IF(DAY(AprSun1)=1,IF(AND(YEAR(AprSun1+12)=CalendarYear,MONTH(AprSun1+12)=4),AprSun1+12,""),IF(AND(YEAR(AprSun1+19)=CalendarYear,MONTH(AprSun1+19)=4),AprSun1+19,""))</f>
        <v>44301</v>
      </c>
      <c r="N14" s="4">
        <f>IF(DAY(AprSun1)=1,IF(AND(YEAR(AprSun1+13)=CalendarYear,MONTH(AprSun1+13)=4),AprSun1+13,""),IF(AND(YEAR(AprSun1+20)=CalendarYear,MONTH(AprSun1+20)=4),AprSun1+20,""))</f>
        <v>44302</v>
      </c>
      <c r="O14" s="35">
        <f>IF(DAY(AprSun1)=1,IF(AND(YEAR(AprSun1+14)=CalendarYear,MONTH(AprSun1+14)=4),AprSun1+14,""),IF(AND(YEAR(AprSun1+21)=CalendarYear,MONTH(AprSun1+21)=4),AprSun1+21,""))</f>
        <v>44303</v>
      </c>
      <c r="P14" s="91"/>
      <c r="R14" s="78"/>
      <c r="S14" s="12"/>
      <c r="V14" s="2"/>
      <c r="AD14" s="2"/>
      <c r="AL14" s="2"/>
    </row>
    <row r="15" spans="1:38" ht="14.25" customHeight="1" x14ac:dyDescent="0.2">
      <c r="B15" s="71">
        <f>IF(DAY(MarSun1)=1,IF(AND(YEAR(MarSun1+15)=CalendarYear,MONTH(MarSun1+15)=3),MarSun1+15,""),IF(AND(YEAR(MarSun1+22)=CalendarYear,MONTH(MarSun1+22)=3),MarSun1+22,""))</f>
        <v>44276</v>
      </c>
      <c r="C15" s="4">
        <f>IF(DAY(MarSun1)=1,IF(AND(YEAR(MarSun1+16)=CalendarYear,MONTH(MarSun1+16)=3),MarSun1+16,""),IF(AND(YEAR(MarSun1+23)=CalendarYear,MONTH(MarSun1+23)=3),MarSun1+23,""))</f>
        <v>44277</v>
      </c>
      <c r="D15" s="4">
        <f>IF(DAY(MarSun1)=1,IF(AND(YEAR(MarSun1+17)=CalendarYear,MONTH(MarSun1+17)=3),MarSun1+17,""),IF(AND(YEAR(MarSun1+24)=CalendarYear,MONTH(MarSun1+24)=3),MarSun1+24,""))</f>
        <v>44278</v>
      </c>
      <c r="E15" s="4">
        <f>IF(DAY(MarSun1)=1,IF(AND(YEAR(MarSun1+18)=CalendarYear,MONTH(MarSun1+18)=3),MarSun1+18,""),IF(AND(YEAR(MarSun1+25)=CalendarYear,MONTH(MarSun1+25)=3),MarSun1+25,""))</f>
        <v>44279</v>
      </c>
      <c r="F15" s="4">
        <f>IF(DAY(MarSun1)=1,IF(AND(YEAR(MarSun1+19)=CalendarYear,MONTH(MarSun1+19)=3),MarSun1+19,""),IF(AND(YEAR(MarSun1+26)=CalendarYear,MONTH(MarSun1+26)=3),MarSun1+26,""))</f>
        <v>44280</v>
      </c>
      <c r="G15" s="4">
        <f>IF(DAY(MarSun1)=1,IF(AND(YEAR(MarSun1+20)=CalendarYear,MONTH(MarSun1+20)=3),MarSun1+20,""),IF(AND(YEAR(MarSun1+27)=CalendarYear,MONTH(MarSun1+27)=3),MarSun1+27,""))</f>
        <v>44281</v>
      </c>
      <c r="H15" s="35">
        <f>IF(DAY(MarSun1)=1,IF(AND(YEAR(MarSun1+21)=CalendarYear,MONTH(MarSun1+21)=3),MarSun1+21,""),IF(AND(YEAR(MarSun1+28)=CalendarYear,MONTH(MarSun1+28)=3),MarSun1+28,""))</f>
        <v>44282</v>
      </c>
      <c r="I15" s="27">
        <f>IF(DAY(AprSun1)=1,IF(AND(YEAR(AprSun1+15)=CalendarYear,MONTH(AprSun1+15)=4),AprSun1+15,""),IF(AND(YEAR(AprSun1+22)=CalendarYear,MONTH(AprSun1+22)=4),AprSun1+22,""))</f>
        <v>44304</v>
      </c>
      <c r="J15" s="4">
        <f>IF(DAY(AprSun1)=1,IF(AND(YEAR(AprSun1+16)=CalendarYear,MONTH(AprSun1+16)=4),AprSun1+16,""),IF(AND(YEAR(AprSun1+23)=CalendarYear,MONTH(AprSun1+23)=4),AprSun1+23,""))</f>
        <v>44305</v>
      </c>
      <c r="K15" s="4">
        <f>IF(DAY(AprSun1)=1,IF(AND(YEAR(AprSun1+17)=CalendarYear,MONTH(AprSun1+17)=4),AprSun1+17,""),IF(AND(YEAR(AprSun1+24)=CalendarYear,MONTH(AprSun1+24)=4),AprSun1+24,""))</f>
        <v>44306</v>
      </c>
      <c r="L15" s="4">
        <f>IF(DAY(AprSun1)=1,IF(AND(YEAR(AprSun1+18)=CalendarYear,MONTH(AprSun1+18)=4),AprSun1+18,""),IF(AND(YEAR(AprSun1+25)=CalendarYear,MONTH(AprSun1+25)=4),AprSun1+25,""))</f>
        <v>44307</v>
      </c>
      <c r="M15" s="27">
        <f>IF(DAY(AprSun1)=1,IF(AND(YEAR(AprSun1+19)=CalendarYear,MONTH(AprSun1+19)=4),AprSun1+19,""),IF(AND(YEAR(AprSun1+26)=CalendarYear,MONTH(AprSun1+26)=4),AprSun1+26,""))</f>
        <v>44308</v>
      </c>
      <c r="N15" s="4">
        <f>IF(DAY(AprSun1)=1,IF(AND(YEAR(AprSun1+20)=CalendarYear,MONTH(AprSun1+20)=4),AprSun1+20,""),IF(AND(YEAR(AprSun1+27)=CalendarYear,MONTH(AprSun1+27)=4),AprSun1+27,""))</f>
        <v>44309</v>
      </c>
      <c r="O15" s="35">
        <f>IF(DAY(AprSun1)=1,IF(AND(YEAR(AprSun1+21)=CalendarYear,MONTH(AprSun1+21)=4),AprSun1+21,""),IF(AND(YEAR(AprSun1+28)=CalendarYear,MONTH(AprSun1+28)=4),AprSun1+28,""))</f>
        <v>44310</v>
      </c>
      <c r="P15" s="91"/>
      <c r="R15" s="1"/>
      <c r="S15" s="10"/>
      <c r="V15" s="2"/>
      <c r="AD15" s="2"/>
      <c r="AL15" s="2"/>
    </row>
    <row r="16" spans="1:38" ht="14.25" customHeight="1" x14ac:dyDescent="0.2">
      <c r="B16" s="71">
        <f>IF(DAY(MarSun1)=1,IF(AND(YEAR(MarSun1+22)=CalendarYear,MONTH(MarSun1+22)=3),MarSun1+22,""),IF(AND(YEAR(MarSun1+29)=CalendarYear,MONTH(MarSun1+29)=3),MarSun1+29,""))</f>
        <v>44283</v>
      </c>
      <c r="C16" s="30">
        <f>IF(DAY(MarSun1)=1,IF(AND(YEAR(MarSun1+23)=CalendarYear,MONTH(MarSun1+23)=3),MarSun1+23,""),IF(AND(YEAR(MarSun1+30)=CalendarYear,MONTH(MarSun1+30)=3),MarSun1+30,""))</f>
        <v>44284</v>
      </c>
      <c r="D16" s="4">
        <f>IF(DAY(MarSun1)=1,IF(AND(YEAR(MarSun1+24)=CalendarYear,MONTH(MarSun1+24)=3),MarSun1+24,""),IF(AND(YEAR(MarSun1+31)=CalendarYear,MONTH(MarSun1+31)=3),MarSun1+31,""))</f>
        <v>44285</v>
      </c>
      <c r="E16" s="4">
        <f>IF(DAY(MarSun1)=1,IF(AND(YEAR(MarSun1+25)=CalendarYear,MONTH(MarSun1+25)=3),MarSun1+25,""),IF(AND(YEAR(MarSun1+32)=CalendarYear,MONTH(MarSun1+32)=3),MarSun1+32,""))</f>
        <v>44286</v>
      </c>
      <c r="F16" s="4" t="str">
        <f>IF(DAY(MarSun1)=1,IF(AND(YEAR(MarSun1+26)=CalendarYear,MONTH(MarSun1+26)=3),MarSun1+26,""),IF(AND(YEAR(MarSun1+33)=CalendarYear,MONTH(MarSun1+33)=3),MarSun1+33,""))</f>
        <v/>
      </c>
      <c r="G16" s="4" t="str">
        <f>IF(DAY(MarSun1)=1,IF(AND(YEAR(MarSun1+27)=CalendarYear,MONTH(MarSun1+27)=3),MarSun1+27,""),IF(AND(YEAR(MarSun1+34)=CalendarYear,MONTH(MarSun1+34)=3),MarSun1+34,""))</f>
        <v/>
      </c>
      <c r="H16" s="35" t="str">
        <f>IF(DAY(MarSun1)=1,IF(AND(YEAR(MarSun1+28)=CalendarYear,MONTH(MarSun1+28)=3),MarSun1+28,""),IF(AND(YEAR(MarSun1+35)=CalendarYear,MONTH(MarSun1+35)=3),MarSun1+35,""))</f>
        <v/>
      </c>
      <c r="I16" s="27">
        <f>IF(DAY(AprSun1)=1,IF(AND(YEAR(AprSun1+22)=CalendarYear,MONTH(AprSun1+22)=4),AprSun1+22,""),IF(AND(YEAR(AprSun1+29)=CalendarYear,MONTH(AprSun1+29)=4),AprSun1+29,""))</f>
        <v>44311</v>
      </c>
      <c r="J16" s="30">
        <f>IF(DAY(AprSun1)=1,IF(AND(YEAR(AprSun1+23)=CalendarYear,MONTH(AprSun1+23)=4),AprSun1+23,""),IF(AND(YEAR(AprSun1+30)=CalendarYear,MONTH(AprSun1+30)=4),AprSun1+30,""))</f>
        <v>44312</v>
      </c>
      <c r="K16" s="4">
        <f>IF(DAY(AprSun1)=1,IF(AND(YEAR(AprSun1+24)=CalendarYear,MONTH(AprSun1+24)=4),AprSun1+24,""),IF(AND(YEAR(AprSun1+31)=CalendarYear,MONTH(AprSun1+31)=4),AprSun1+31,""))</f>
        <v>44313</v>
      </c>
      <c r="L16" s="4">
        <f>IF(DAY(AprSun1)=1,IF(AND(YEAR(AprSun1+25)=CalendarYear,MONTH(AprSun1+25)=4),AprSun1+25,""),IF(AND(YEAR(AprSun1+32)=CalendarYear,MONTH(AprSun1+32)=4),AprSun1+32,""))</f>
        <v>44314</v>
      </c>
      <c r="M16" s="4">
        <f>IF(DAY(AprSun1)=1,IF(AND(YEAR(AprSun1+26)=CalendarYear,MONTH(AprSun1+26)=4),AprSun1+26,""),IF(AND(YEAR(AprSun1+33)=CalendarYear,MONTH(AprSun1+33)=4),AprSun1+33,""))</f>
        <v>44315</v>
      </c>
      <c r="N16" s="4">
        <f>IF(DAY(AprSun1)=1,IF(AND(YEAR(AprSun1+27)=CalendarYear,MONTH(AprSun1+27)=4),AprSun1+27,""),IF(AND(YEAR(AprSun1+34)=CalendarYear,MONTH(AprSun1+34)=4),AprSun1+34,""))</f>
        <v>44316</v>
      </c>
      <c r="O16" s="35" t="str">
        <f>IF(DAY(AprSun1)=1,IF(AND(YEAR(AprSun1+28)=CalendarYear,MONTH(AprSun1+28)=4),AprSun1+28,""),IF(AND(YEAR(AprSun1+35)=CalendarYear,MONTH(AprSun1+35)=4),AprSun1+35,""))</f>
        <v/>
      </c>
      <c r="P16" s="91"/>
      <c r="R16" s="1"/>
      <c r="S16" s="11"/>
      <c r="V16" s="2"/>
      <c r="AD16" s="2"/>
      <c r="AL16" s="2"/>
    </row>
    <row r="17" spans="1:38" ht="14.25" customHeight="1" x14ac:dyDescent="0.2">
      <c r="B17" s="42" t="str">
        <f>IF(DAY(MarSun1)=1,IF(AND(YEAR(MarSun1+29)=CalendarYear,MONTH(MarSun1+29)=3),MarSun1+29,""),IF(AND(YEAR(MarSun1+36)=CalendarYear,MONTH(MarSun1+36)=3),MarSun1+36,""))</f>
        <v/>
      </c>
      <c r="C17" s="37" t="str">
        <f>IF(DAY(MarSun1)=1,IF(AND(YEAR(MarSun1+30)=CalendarYear,MONTH(MarSun1+30)=3),MarSun1+30,""),IF(AND(YEAR(MarSun1+37)=CalendarYear,MONTH(MarSun1+37)=3),MarSun1+37,""))</f>
        <v/>
      </c>
      <c r="D17" s="37" t="str">
        <f>IF(DAY(MarSun1)=1,IF(AND(YEAR(MarSun1+31)=CalendarYear,MONTH(MarSun1+31)=3),MarSun1+31,""),IF(AND(YEAR(MarSun1+38)=CalendarYear,MONTH(MarSun1+38)=3),MarSun1+38,""))</f>
        <v/>
      </c>
      <c r="E17" s="37" t="str">
        <f>IF(DAY(MarSun1)=1,IF(AND(YEAR(MarSun1+32)=CalendarYear,MONTH(MarSun1+32)=3),MarSun1+32,""),IF(AND(YEAR(MarSun1+39)=CalendarYear,MONTH(MarSun1+39)=3),MarSun1+39,""))</f>
        <v/>
      </c>
      <c r="F17" s="37" t="str">
        <f>IF(DAY(MarSun1)=1,IF(AND(YEAR(MarSun1+33)=CalendarYear,MONTH(MarSun1+33)=3),MarSun1+33,""),IF(AND(YEAR(MarSun1+40)=CalendarYear,MONTH(MarSun1+40)=3),MarSun1+40,""))</f>
        <v/>
      </c>
      <c r="G17" s="37" t="str">
        <f>IF(DAY(MarSun1)=1,IF(AND(YEAR(MarSun1+34)=CalendarYear,MONTH(MarSun1+34)=3),MarSun1+34,""),IF(AND(YEAR(MarSun1+41)=CalendarYear,MONTH(MarSun1+41)=3),MarSun1+41,""))</f>
        <v/>
      </c>
      <c r="H17" s="38" t="str">
        <f>IF(DAY(MarSun1)=1,IF(AND(YEAR(MarSun1+35)=CalendarYear,MONTH(MarSun1+35)=3),MarSun1+35,""),IF(AND(YEAR(MarSun1+42)=CalendarYear,MONTH(MarSun1+42)=3),MarSun1+42,""))</f>
        <v/>
      </c>
      <c r="I17" s="37" t="str">
        <f>IF(DAY(AprSun1)=1,IF(AND(YEAR(AprSun1+29)=CalendarYear,MONTH(AprSun1+29)=4),AprSun1+29,""),IF(AND(YEAR(AprSun1+36)=CalendarYear,MONTH(AprSun1+36)=4),AprSun1+36,""))</f>
        <v/>
      </c>
      <c r="J17" s="37" t="str">
        <f>IF(DAY(AprSun1)=1,IF(AND(YEAR(AprSun1+30)=CalendarYear,MONTH(AprSun1+30)=4),AprSun1+30,""),IF(AND(YEAR(AprSun1+37)=CalendarYear,MONTH(AprSun1+37)=4),AprSun1+37,""))</f>
        <v/>
      </c>
      <c r="K17" s="37" t="str">
        <f>IF(DAY(AprSun1)=1,IF(AND(YEAR(AprSun1+31)=CalendarYear,MONTH(AprSun1+31)=4),AprSun1+31,""),IF(AND(YEAR(AprSun1+38)=CalendarYear,MONTH(AprSun1+38)=4),AprSun1+38,""))</f>
        <v/>
      </c>
      <c r="L17" s="37" t="str">
        <f>IF(DAY(AprSun1)=1,IF(AND(YEAR(AprSun1+32)=CalendarYear,MONTH(AprSun1+32)=4),AprSun1+32,""),IF(AND(YEAR(AprSun1+39)=CalendarYear,MONTH(AprSun1+39)=4),AprSun1+39,""))</f>
        <v/>
      </c>
      <c r="M17" s="37" t="str">
        <f>IF(DAY(AprSun1)=1,IF(AND(YEAR(AprSun1+33)=CalendarYear,MONTH(AprSun1+33)=4),AprSun1+33,""),IF(AND(YEAR(AprSun1+40)=CalendarYear,MONTH(AprSun1+40)=4),AprSun1+40,""))</f>
        <v/>
      </c>
      <c r="N17" s="37" t="str">
        <f>IF(DAY(AprSun1)=1,IF(AND(YEAR(AprSun1+34)=CalendarYear,MONTH(AprSun1+34)=4),AprSun1+34,""),IF(AND(YEAR(AprSun1+41)=CalendarYear,MONTH(AprSun1+41)=4),AprSun1+41,""))</f>
        <v/>
      </c>
      <c r="O17" s="38" t="str">
        <f>IF(DAY(AprSun1)=1,IF(AND(YEAR(AprSun1+35)=CalendarYear,MONTH(AprSun1+35)=4),AprSun1+35,""),IF(AND(YEAR(AprSun1+42)=CalendarYear,MONTH(AprSun1+42)=4),AprSun1+42,""))</f>
        <v/>
      </c>
      <c r="P17" s="91"/>
      <c r="R17" s="77"/>
      <c r="V17" s="2"/>
      <c r="AD17" s="2"/>
      <c r="AL17" s="2"/>
    </row>
    <row r="18" spans="1:38" ht="14.25" customHeight="1" x14ac:dyDescent="0.3">
      <c r="A18" s="24" t="s">
        <v>10</v>
      </c>
      <c r="B18" s="164" t="s">
        <v>30</v>
      </c>
      <c r="C18" s="154"/>
      <c r="D18" s="154"/>
      <c r="E18" s="154"/>
      <c r="F18" s="154"/>
      <c r="G18" s="154"/>
      <c r="H18" s="155"/>
      <c r="I18" s="154" t="s">
        <v>31</v>
      </c>
      <c r="J18" s="154"/>
      <c r="K18" s="154"/>
      <c r="L18" s="154"/>
      <c r="M18" s="154"/>
      <c r="N18" s="154"/>
      <c r="O18" s="155"/>
      <c r="P18" s="93"/>
      <c r="Q18" s="3"/>
      <c r="R18" s="75" t="s">
        <v>57</v>
      </c>
      <c r="T18" s="3"/>
      <c r="U18" s="3"/>
      <c r="V18" s="2"/>
      <c r="W18" s="3"/>
      <c r="X18" s="3"/>
      <c r="Y18" s="3"/>
      <c r="Z18" s="3"/>
      <c r="AA18" s="3"/>
      <c r="AB18" s="3"/>
      <c r="AC18" s="3"/>
      <c r="AD18" s="2"/>
      <c r="AE18" s="3"/>
      <c r="AF18" s="3"/>
      <c r="AG18" s="3"/>
      <c r="AH18" s="3"/>
      <c r="AI18" s="3"/>
      <c r="AJ18" s="3"/>
      <c r="AK18" s="3"/>
      <c r="AL18" s="2"/>
    </row>
    <row r="19" spans="1:38" ht="14.25" customHeight="1" x14ac:dyDescent="0.3">
      <c r="A19" s="24" t="s">
        <v>19</v>
      </c>
      <c r="B19" s="70" t="s">
        <v>0</v>
      </c>
      <c r="C19" s="17" t="s">
        <v>51</v>
      </c>
      <c r="D19" s="17" t="s">
        <v>52</v>
      </c>
      <c r="E19" s="17" t="s">
        <v>53</v>
      </c>
      <c r="F19" s="17" t="s">
        <v>54</v>
      </c>
      <c r="G19" s="17" t="s">
        <v>55</v>
      </c>
      <c r="H19" s="34" t="s">
        <v>56</v>
      </c>
      <c r="I19" s="28" t="s">
        <v>0</v>
      </c>
      <c r="J19" s="17" t="s">
        <v>51</v>
      </c>
      <c r="K19" s="17" t="s">
        <v>52</v>
      </c>
      <c r="L19" s="17" t="s">
        <v>53</v>
      </c>
      <c r="M19" s="17" t="s">
        <v>54</v>
      </c>
      <c r="N19" s="17" t="s">
        <v>55</v>
      </c>
      <c r="O19" s="34" t="s">
        <v>56</v>
      </c>
      <c r="P19" s="91"/>
      <c r="R19" s="75" t="s">
        <v>66</v>
      </c>
      <c r="V19" s="2"/>
      <c r="AD19" s="2"/>
      <c r="AL19" s="2"/>
    </row>
    <row r="20" spans="1:38" ht="14.25" customHeight="1" x14ac:dyDescent="0.3">
      <c r="A20" s="24"/>
      <c r="B20" s="71" t="str">
        <f>IF(DAY(MaySun1)=1,"",IF(AND(YEAR(MaySun1+1)=CalendarYear,MONTH(MaySun1+1)=5),MaySun1+1,""))</f>
        <v/>
      </c>
      <c r="C20" s="4" t="str">
        <f>IF(DAY(MaySun1)=1,"",IF(AND(YEAR(MaySun1+2)=CalendarYear,MONTH(MaySun1+2)=5),MaySun1+2,""))</f>
        <v/>
      </c>
      <c r="D20" s="4" t="str">
        <f>IF(DAY(MaySun1)=1,"",IF(AND(YEAR(MaySun1+3)=CalendarYear,MONTH(MaySun1+3)=5),MaySun1+3,""))</f>
        <v/>
      </c>
      <c r="E20" s="4" t="str">
        <f>IF(DAY(MaySun1)=1,"",IF(AND(YEAR(MaySun1+4)=CalendarYear,MONTH(MaySun1+4)=5),MaySun1+4,""))</f>
        <v/>
      </c>
      <c r="F20" s="4" t="str">
        <f>IF(DAY(MaySun1)=1,"",IF(AND(YEAR(MaySun1+5)=CalendarYear,MONTH(MaySun1+5)=5),MaySun1+5,""))</f>
        <v/>
      </c>
      <c r="G20" s="27" t="str">
        <f>IF(DAY(MaySun1)=1,"",IF(AND(YEAR(MaySun1+6)=CalendarYear,MONTH(MaySun1+6)=5),MaySun1+6,""))</f>
        <v/>
      </c>
      <c r="H20" s="35">
        <f>IF(DAY(MaySun1)=1,IF(AND(YEAR(MaySun1)=CalendarYear,MONTH(MaySun1)=5),MaySun1,""),IF(AND(YEAR(MaySun1+7)=CalendarYear,MONTH(MaySun1+7)=5),MaySun1+7,""))</f>
        <v>44317</v>
      </c>
      <c r="I20" s="27" t="str">
        <f>IF(DAY(JunSun1)=1,"",IF(AND(YEAR(JunSun1+1)=CalendarYear,MONTH(JunSun1+1)=6),JunSun1+1,""))</f>
        <v/>
      </c>
      <c r="J20" s="27" t="str">
        <f>IF(DAY(JunSun1)=1,"",IF(AND(YEAR(JunSun1+2)=CalendarYear,MONTH(JunSun1+2)=6),JunSun1+2,""))</f>
        <v/>
      </c>
      <c r="K20" s="4">
        <f>IF(DAY(JunSun1)=1,"",IF(AND(YEAR(JunSun1+3)=CalendarYear,MONTH(JunSun1+3)=6),JunSun1+3,""))</f>
        <v>44348</v>
      </c>
      <c r="L20" s="4">
        <f>IF(DAY(JunSun1)=1,"",IF(AND(YEAR(JunSun1+4)=CalendarYear,MONTH(JunSun1+4)=6),JunSun1+4,""))</f>
        <v>44349</v>
      </c>
      <c r="M20" s="4">
        <f>IF(DAY(JunSun1)=1,"",IF(AND(YEAR(JunSun1+5)=CalendarYear,MONTH(JunSun1+5)=6),JunSun1+5,""))</f>
        <v>44350</v>
      </c>
      <c r="N20" s="4">
        <f>IF(DAY(JunSun1)=1,"",IF(AND(YEAR(JunSun1+6)=CalendarYear,MONTH(JunSun1+6)=6),JunSun1+6,""))</f>
        <v>44351</v>
      </c>
      <c r="O20" s="35">
        <f>IF(DAY(JunSun1)=1,IF(AND(YEAR(JunSun1)=CalendarYear,MONTH(JunSun1)=6),JunSun1,""),IF(AND(YEAR(JunSun1+7)=CalendarYear,MONTH(JunSun1+7)=6),JunSun1+7,""))</f>
        <v>44352</v>
      </c>
      <c r="P20" s="91"/>
      <c r="R20" s="75" t="s">
        <v>64</v>
      </c>
      <c r="V20" s="2"/>
      <c r="AD20" s="2"/>
      <c r="AL20" s="2"/>
    </row>
    <row r="21" spans="1:38" ht="14.25" customHeight="1" x14ac:dyDescent="0.3">
      <c r="B21" s="71">
        <f>IF(DAY(MaySun1)=1,IF(AND(YEAR(MaySun1+1)=CalendarYear,MONTH(MaySun1+1)=5),MaySun1+1,""),IF(AND(YEAR(MaySun1+8)=CalendarYear,MONTH(MaySun1+8)=5),MaySun1+8,""))</f>
        <v>44318</v>
      </c>
      <c r="C21" s="4">
        <f>IF(DAY(MaySun1)=1,IF(AND(YEAR(MaySun1+2)=CalendarYear,MONTH(MaySun1+2)=5),MaySun1+2,""),IF(AND(YEAR(MaySun1+9)=CalendarYear,MONTH(MaySun1+9)=5),MaySun1+9,""))</f>
        <v>44319</v>
      </c>
      <c r="D21" s="4">
        <f>IF(DAY(MaySun1)=1,IF(AND(YEAR(MaySun1+3)=CalendarYear,MONTH(MaySun1+3)=5),MaySun1+3,""),IF(AND(YEAR(MaySun1+10)=CalendarYear,MONTH(MaySun1+10)=5),MaySun1+10,""))</f>
        <v>44320</v>
      </c>
      <c r="E21" s="4">
        <f>IF(DAY(MaySun1)=1,IF(AND(YEAR(MaySun1+4)=CalendarYear,MONTH(MaySun1+4)=5),MaySun1+4,""),IF(AND(YEAR(MaySun1+11)=CalendarYear,MONTH(MaySun1+11)=5),MaySun1+11,""))</f>
        <v>44321</v>
      </c>
      <c r="F21" s="4">
        <f>IF(DAY(MaySun1)=1,IF(AND(YEAR(MaySun1+5)=CalendarYear,MONTH(MaySun1+5)=5),MaySun1+5,""),IF(AND(YEAR(MaySun1+12)=CalendarYear,MONTH(MaySun1+12)=5),MaySun1+12,""))</f>
        <v>44322</v>
      </c>
      <c r="G21" s="4">
        <f>IF(DAY(MaySun1)=1,IF(AND(YEAR(MaySun1+6)=CalendarYear,MONTH(MaySun1+6)=5),MaySun1+6,""),IF(AND(YEAR(MaySun1+13)=CalendarYear,MONTH(MaySun1+13)=5),MaySun1+13,""))</f>
        <v>44323</v>
      </c>
      <c r="H21" s="35">
        <f>IF(DAY(MaySun1)=1,IF(AND(YEAR(MaySun1+7)=CalendarYear,MONTH(MaySun1+7)=5),MaySun1+7,""),IF(AND(YEAR(MaySun1+14)=CalendarYear,MONTH(MaySun1+14)=5),MaySun1+14,""))</f>
        <v>44324</v>
      </c>
      <c r="I21" s="27">
        <f>IF(DAY(JunSun1)=1,IF(AND(YEAR(JunSun1+1)=CalendarYear,MONTH(JunSun1+1)=6),JunSun1+1,""),IF(AND(YEAR(JunSun1+8)=CalendarYear,MONTH(JunSun1+8)=6),JunSun1+8,""))</f>
        <v>44353</v>
      </c>
      <c r="J21" s="30">
        <f>IF(DAY(JunSun1)=1,IF(AND(YEAR(JunSun1+2)=CalendarYear,MONTH(JunSun1+2)=6),JunSun1+2,""),IF(AND(YEAR(JunSun1+9)=CalendarYear,MONTH(JunSun1+9)=6),JunSun1+9,""))</f>
        <v>44354</v>
      </c>
      <c r="K21" s="4">
        <f>IF(DAY(JunSun1)=1,IF(AND(YEAR(JunSun1+3)=CalendarYear,MONTH(JunSun1+3)=6),JunSun1+3,""),IF(AND(YEAR(JunSun1+10)=CalendarYear,MONTH(JunSun1+10)=6),JunSun1+10,""))</f>
        <v>44355</v>
      </c>
      <c r="L21" s="4">
        <f>IF(DAY(JunSun1)=1,IF(AND(YEAR(JunSun1+4)=CalendarYear,MONTH(JunSun1+4)=6),JunSun1+4,""),IF(AND(YEAR(JunSun1+11)=CalendarYear,MONTH(JunSun1+11)=6),JunSun1+11,""))</f>
        <v>44356</v>
      </c>
      <c r="M21" s="4">
        <f>IF(DAY(JunSun1)=1,IF(AND(YEAR(JunSun1+5)=CalendarYear,MONTH(JunSun1+5)=6),JunSun1+5,""),IF(AND(YEAR(JunSun1+12)=CalendarYear,MONTH(JunSun1+12)=6),JunSun1+12,""))</f>
        <v>44357</v>
      </c>
      <c r="N21" s="4">
        <f>IF(DAY(JunSun1)=1,IF(AND(YEAR(JunSun1+6)=CalendarYear,MONTH(JunSun1+6)=6),JunSun1+6,""),IF(AND(YEAR(JunSun1+13)=CalendarYear,MONTH(JunSun1+13)=6),JunSun1+13,""))</f>
        <v>44358</v>
      </c>
      <c r="O21" s="35">
        <f>IF(DAY(JunSun1)=1,IF(AND(YEAR(JunSun1+7)=CalendarYear,MONTH(JunSun1+7)=6),JunSun1+7,""),IF(AND(YEAR(JunSun1+14)=CalendarYear,MONTH(JunSun1+14)=6),JunSun1+14,""))</f>
        <v>44359</v>
      </c>
      <c r="P21" s="91"/>
      <c r="R21" s="75" t="s">
        <v>60</v>
      </c>
      <c r="V21" s="2"/>
      <c r="AD21" s="2"/>
      <c r="AL21" s="2"/>
    </row>
    <row r="22" spans="1:38" ht="14.25" customHeight="1" x14ac:dyDescent="0.3">
      <c r="B22" s="71">
        <f>IF(DAY(MaySun1)=1,IF(AND(YEAR(MaySun1+8)=CalendarYear,MONTH(MaySun1+8)=5),MaySun1+8,""),IF(AND(YEAR(MaySun1+15)=CalendarYear,MONTH(MaySun1+15)=5),MaySun1+15,""))</f>
        <v>44325</v>
      </c>
      <c r="C22" s="30">
        <f>IF(DAY(MaySun1)=1,IF(AND(YEAR(MaySun1+9)=CalendarYear,MONTH(MaySun1+9)=5),MaySun1+9,""),IF(AND(YEAR(MaySun1+16)=CalendarYear,MONTH(MaySun1+16)=5),MaySun1+16,""))</f>
        <v>44326</v>
      </c>
      <c r="D22" s="4">
        <f>IF(DAY(MaySun1)=1,IF(AND(YEAR(MaySun1+10)=CalendarYear,MONTH(MaySun1+10)=5),MaySun1+10,""),IF(AND(YEAR(MaySun1+17)=CalendarYear,MONTH(MaySun1+17)=5),MaySun1+17,""))</f>
        <v>44327</v>
      </c>
      <c r="E22" s="4">
        <f>IF(DAY(MaySun1)=1,IF(AND(YEAR(MaySun1+11)=CalendarYear,MONTH(MaySun1+11)=5),MaySun1+11,""),IF(AND(YEAR(MaySun1+18)=CalendarYear,MONTH(MaySun1+18)=5),MaySun1+18,""))</f>
        <v>44328</v>
      </c>
      <c r="F22" s="27">
        <f>IF(DAY(MaySun1)=1,IF(AND(YEAR(MaySun1+12)=CalendarYear,MONTH(MaySun1+12)=5),MaySun1+12,""),IF(AND(YEAR(MaySun1+19)=CalendarYear,MONTH(MaySun1+19)=5),MaySun1+19,""))</f>
        <v>44329</v>
      </c>
      <c r="G22" s="4">
        <f>IF(DAY(MaySun1)=1,IF(AND(YEAR(MaySun1+13)=CalendarYear,MONTH(MaySun1+13)=5),MaySun1+13,""),IF(AND(YEAR(MaySun1+20)=CalendarYear,MONTH(MaySun1+20)=5),MaySun1+20,""))</f>
        <v>44330</v>
      </c>
      <c r="H22" s="35">
        <f>IF(DAY(MaySun1)=1,IF(AND(YEAR(MaySun1+14)=CalendarYear,MONTH(MaySun1+14)=5),MaySun1+14,""),IF(AND(YEAR(MaySun1+21)=CalendarYear,MONTH(MaySun1+21)=5),MaySun1+21,""))</f>
        <v>44331</v>
      </c>
      <c r="I22" s="27">
        <f>IF(DAY(JunSun1)=1,IF(AND(YEAR(JunSun1+8)=CalendarYear,MONTH(JunSun1+8)=6),JunSun1+8,""),IF(AND(YEAR(JunSun1+15)=CalendarYear,MONTH(JunSun1+15)=6),JunSun1+15,""))</f>
        <v>44360</v>
      </c>
      <c r="J22" s="4">
        <f>IF(DAY(JunSun1)=1,IF(AND(YEAR(JunSun1+9)=CalendarYear,MONTH(JunSun1+9)=6),JunSun1+9,""),IF(AND(YEAR(JunSun1+16)=CalendarYear,MONTH(JunSun1+16)=6),JunSun1+16,""))</f>
        <v>44361</v>
      </c>
      <c r="K22" s="4">
        <f>IF(DAY(JunSun1)=1,IF(AND(YEAR(JunSun1+10)=CalendarYear,MONTH(JunSun1+10)=6),JunSun1+10,""),IF(AND(YEAR(JunSun1+17)=CalendarYear,MONTH(JunSun1+17)=6),JunSun1+17,""))</f>
        <v>44362</v>
      </c>
      <c r="L22" s="108">
        <f>IF(DAY(JunSun1)=1,IF(AND(YEAR(JunSun1+11)=CalendarYear,MONTH(JunSun1+11)=6),JunSun1+11,""),IF(AND(YEAR(JunSun1+18)=CalendarYear,MONTH(JunSun1+18)=6),JunSun1+18,""))</f>
        <v>44363</v>
      </c>
      <c r="M22" s="27">
        <f>IF(DAY(JunSun1)=1,IF(AND(YEAR(JunSun1+12)=CalendarYear,MONTH(JunSun1+12)=6),JunSun1+12,""),IF(AND(YEAR(JunSun1+19)=CalendarYear,MONTH(JunSun1+19)=6),JunSun1+19,""))</f>
        <v>44364</v>
      </c>
      <c r="N22" s="4">
        <f>IF(DAY(JunSun1)=1,IF(AND(YEAR(JunSun1+13)=CalendarYear,MONTH(JunSun1+13)=6),JunSun1+13,""),IF(AND(YEAR(JunSun1+20)=CalendarYear,MONTH(JunSun1+20)=6),JunSun1+20,""))</f>
        <v>44365</v>
      </c>
      <c r="O22" s="35">
        <f>IF(DAY(JunSun1)=1,IF(AND(YEAR(JunSun1+14)=CalendarYear,MONTH(JunSun1+14)=6),JunSun1+14,""),IF(AND(YEAR(JunSun1+21)=CalendarYear,MONTH(JunSun1+21)=6),JunSun1+21,""))</f>
        <v>44366</v>
      </c>
      <c r="P22" s="91"/>
      <c r="R22" s="76" t="s">
        <v>65</v>
      </c>
      <c r="V22" s="2"/>
      <c r="AD22" s="2"/>
      <c r="AL22" s="2"/>
    </row>
    <row r="23" spans="1:38" ht="14.25" customHeight="1" x14ac:dyDescent="0.2">
      <c r="B23" s="71">
        <f>IF(DAY(MaySun1)=1,IF(AND(YEAR(MaySun1+15)=CalendarYear,MONTH(MaySun1+15)=5),MaySun1+15,""),IF(AND(YEAR(MaySun1+22)=CalendarYear,MONTH(MaySun1+22)=5),MaySun1+22,""))</f>
        <v>44332</v>
      </c>
      <c r="C23" s="4">
        <f>IF(DAY(MaySun1)=1,IF(AND(YEAR(MaySun1+16)=CalendarYear,MONTH(MaySun1+16)=5),MaySun1+16,""),IF(AND(YEAR(MaySun1+23)=CalendarYear,MONTH(MaySun1+23)=5),MaySun1+23,""))</f>
        <v>44333</v>
      </c>
      <c r="D23" s="4">
        <f>IF(DAY(MaySun1)=1,IF(AND(YEAR(MaySun1+17)=CalendarYear,MONTH(MaySun1+17)=5),MaySun1+17,""),IF(AND(YEAR(MaySun1+24)=CalendarYear,MONTH(MaySun1+24)=5),MaySun1+24,""))</f>
        <v>44334</v>
      </c>
      <c r="E23" s="4">
        <f>IF(DAY(MaySun1)=1,IF(AND(YEAR(MaySun1+18)=CalendarYear,MONTH(MaySun1+18)=5),MaySun1+18,""),IF(AND(YEAR(MaySun1+25)=CalendarYear,MONTH(MaySun1+25)=5),MaySun1+25,""))</f>
        <v>44335</v>
      </c>
      <c r="F23" s="108">
        <f>IF(DAY(MaySun1)=1,IF(AND(YEAR(MaySun1+19)=CalendarYear,MONTH(MaySun1+19)=5),MaySun1+19,""),IF(AND(YEAR(MaySun1+26)=CalendarYear,MONTH(MaySun1+26)=5),MaySun1+26,""))</f>
        <v>44336</v>
      </c>
      <c r="G23" s="4">
        <f>IF(DAY(MaySun1)=1,IF(AND(YEAR(MaySun1+20)=CalendarYear,MONTH(MaySun1+20)=5),MaySun1+20,""),IF(AND(YEAR(MaySun1+27)=CalendarYear,MONTH(MaySun1+27)=5),MaySun1+27,""))</f>
        <v>44337</v>
      </c>
      <c r="H23" s="35">
        <f>IF(DAY(MaySun1)=1,IF(AND(YEAR(MaySun1+21)=CalendarYear,MONTH(MaySun1+21)=5),MaySun1+21,""),IF(AND(YEAR(MaySun1+28)=CalendarYear,MONTH(MaySun1+28)=5),MaySun1+28,""))</f>
        <v>44338</v>
      </c>
      <c r="I23" s="27">
        <f>IF(DAY(JunSun1)=1,IF(AND(YEAR(JunSun1+15)=CalendarYear,MONTH(JunSun1+15)=6),JunSun1+15,""),IF(AND(YEAR(JunSun1+22)=CalendarYear,MONTH(JunSun1+22)=6),JunSun1+22,""))</f>
        <v>44367</v>
      </c>
      <c r="J23" s="30">
        <f>IF(DAY(JunSun1)=1,IF(AND(YEAR(JunSun1+16)=CalendarYear,MONTH(JunSun1+16)=6),JunSun1+16,""),IF(AND(YEAR(JunSun1+23)=CalendarYear,MONTH(JunSun1+23)=6),JunSun1+23,""))</f>
        <v>44368</v>
      </c>
      <c r="K23" s="4">
        <f>IF(DAY(JunSun1)=1,IF(AND(YEAR(JunSun1+17)=CalendarYear,MONTH(JunSun1+17)=6),JunSun1+17,""),IF(AND(YEAR(JunSun1+24)=CalendarYear,MONTH(JunSun1+24)=6),JunSun1+24,""))</f>
        <v>44369</v>
      </c>
      <c r="L23" s="4">
        <f>IF(DAY(JunSun1)=1,IF(AND(YEAR(JunSun1+18)=CalendarYear,MONTH(JunSun1+18)=6),JunSun1+18,""),IF(AND(YEAR(JunSun1+25)=CalendarYear,MONTH(JunSun1+25)=6),JunSun1+25,""))</f>
        <v>44370</v>
      </c>
      <c r="M23" s="4">
        <f>IF(DAY(JunSun1)=1,IF(AND(YEAR(JunSun1+19)=CalendarYear,MONTH(JunSun1+19)=6),JunSun1+19,""),IF(AND(YEAR(JunSun1+26)=CalendarYear,MONTH(JunSun1+26)=6),JunSun1+26,""))</f>
        <v>44371</v>
      </c>
      <c r="N23" s="4">
        <f>IF(DAY(JunSun1)=1,IF(AND(YEAR(JunSun1+20)=CalendarYear,MONTH(JunSun1+20)=6),JunSun1+20,""),IF(AND(YEAR(JunSun1+27)=CalendarYear,MONTH(JunSun1+27)=6),JunSun1+27,""))</f>
        <v>44372</v>
      </c>
      <c r="O23" s="35">
        <f>IF(DAY(JunSun1)=1,IF(AND(YEAR(JunSun1+21)=CalendarYear,MONTH(JunSun1+21)=6),JunSun1+21,""),IF(AND(YEAR(JunSun1+28)=CalendarYear,MONTH(JunSun1+28)=6),JunSun1+28,""))</f>
        <v>44373</v>
      </c>
      <c r="P23" s="91"/>
      <c r="R23" s="77"/>
      <c r="V23" s="2"/>
      <c r="AD23" s="2"/>
      <c r="AL23" s="2"/>
    </row>
    <row r="24" spans="1:38" ht="14.25" customHeight="1" x14ac:dyDescent="0.2">
      <c r="B24" s="71">
        <f>IF(DAY(MaySun1)=1,IF(AND(YEAR(MaySun1+22)=CalendarYear,MONTH(MaySun1+22)=5),MaySun1+22,""),IF(AND(YEAR(MaySun1+29)=CalendarYear,MONTH(MaySun1+29)=5),MaySun1+29,""))</f>
        <v>44339</v>
      </c>
      <c r="C24" s="30">
        <f>IF(DAY(MaySun1)=1,IF(AND(YEAR(MaySun1+23)=CalendarYear,MONTH(MaySun1+23)=5),MaySun1+23,""),IF(AND(YEAR(MaySun1+30)=CalendarYear,MONTH(MaySun1+30)=5),MaySun1+30,""))</f>
        <v>44340</v>
      </c>
      <c r="D24" s="4">
        <f>IF(DAY(MaySun1)=1,IF(AND(YEAR(MaySun1+24)=CalendarYear,MONTH(MaySun1+24)=5),MaySun1+24,""),IF(AND(YEAR(MaySun1+31)=CalendarYear,MONTH(MaySun1+31)=5),MaySun1+31,""))</f>
        <v>44341</v>
      </c>
      <c r="E24" s="4">
        <f>IF(DAY(MaySun1)=1,IF(AND(YEAR(MaySun1+25)=CalendarYear,MONTH(MaySun1+25)=5),MaySun1+25,""),IF(AND(YEAR(MaySun1+32)=CalendarYear,MONTH(MaySun1+32)=5),MaySun1+32,""))</f>
        <v>44342</v>
      </c>
      <c r="F24" s="4">
        <f>IF(DAY(MaySun1)=1,IF(AND(YEAR(MaySun1+26)=CalendarYear,MONTH(MaySun1+26)=5),MaySun1+26,""),IF(AND(YEAR(MaySun1+33)=CalendarYear,MONTH(MaySun1+33)=5),MaySun1+33,""))</f>
        <v>44343</v>
      </c>
      <c r="G24" s="4">
        <f>IF(DAY(MaySun1)=1,IF(AND(YEAR(MaySun1+27)=CalendarYear,MONTH(MaySun1+27)=5),MaySun1+27,""),IF(AND(YEAR(MaySun1+34)=CalendarYear,MONTH(MaySun1+34)=5),MaySun1+34,""))</f>
        <v>44344</v>
      </c>
      <c r="H24" s="35">
        <f>IF(DAY(MaySun1)=1,IF(AND(YEAR(MaySun1+28)=CalendarYear,MONTH(MaySun1+28)=5),MaySun1+28,""),IF(AND(YEAR(MaySun1+35)=CalendarYear,MONTH(MaySun1+35)=5),MaySun1+35,""))</f>
        <v>44345</v>
      </c>
      <c r="I24" s="27">
        <f>IF(DAY(JunSun1)=1,IF(AND(YEAR(JunSun1+22)=CalendarYear,MONTH(JunSun1+22)=6),JunSun1+22,""),IF(AND(YEAR(JunSun1+29)=CalendarYear,MONTH(JunSun1+29)=6),JunSun1+29,""))</f>
        <v>44374</v>
      </c>
      <c r="J24" s="4">
        <f>IF(DAY(JunSun1)=1,IF(AND(YEAR(JunSun1+23)=CalendarYear,MONTH(JunSun1+23)=6),JunSun1+23,""),IF(AND(YEAR(JunSun1+30)=CalendarYear,MONTH(JunSun1+30)=6),JunSun1+30,""))</f>
        <v>44375</v>
      </c>
      <c r="K24" s="4">
        <f>IF(DAY(JunSun1)=1,IF(AND(YEAR(JunSun1+24)=CalendarYear,MONTH(JunSun1+24)=6),JunSun1+24,""),IF(AND(YEAR(JunSun1+31)=CalendarYear,MONTH(JunSun1+31)=6),JunSun1+31,""))</f>
        <v>44376</v>
      </c>
      <c r="L24" s="4">
        <f>IF(DAY(JunSun1)=1,IF(AND(YEAR(JunSun1+25)=CalendarYear,MONTH(JunSun1+25)=6),JunSun1+25,""),IF(AND(YEAR(JunSun1+32)=CalendarYear,MONTH(JunSun1+32)=6),JunSun1+32,""))</f>
        <v>44377</v>
      </c>
      <c r="M24" s="4" t="str">
        <f>IF(DAY(JunSun1)=1,IF(AND(YEAR(JunSun1+26)=CalendarYear,MONTH(JunSun1+26)=6),JunSun1+26,""),IF(AND(YEAR(JunSun1+33)=CalendarYear,MONTH(JunSun1+33)=6),JunSun1+33,""))</f>
        <v/>
      </c>
      <c r="N24" s="4" t="str">
        <f>IF(DAY(JunSun1)=1,IF(AND(YEAR(JunSun1+27)=CalendarYear,MONTH(JunSun1+27)=6),JunSun1+27,""),IF(AND(YEAR(JunSun1+34)=CalendarYear,MONTH(JunSun1+34)=6),JunSun1+34,""))</f>
        <v/>
      </c>
      <c r="O24" s="35" t="str">
        <f>IF(DAY(JunSun1)=1,IF(AND(YEAR(JunSun1+28)=CalendarYear,MONTH(JunSun1+28)=6),JunSun1+28,""),IF(AND(YEAR(JunSun1+35)=CalendarYear,MONTH(JunSun1+35)=6),JunSun1+35,""))</f>
        <v/>
      </c>
      <c r="P24" s="91"/>
      <c r="R24" s="1"/>
      <c r="V24" s="2"/>
      <c r="AD24" s="2"/>
      <c r="AL24" s="2"/>
    </row>
    <row r="25" spans="1:38" ht="14.25" customHeight="1" x14ac:dyDescent="0.2">
      <c r="B25" s="72">
        <f>IF(DAY(MaySun1)=1,IF(AND(YEAR(MaySun1+29)=CalendarYear,MONTH(MaySun1+29)=5),MaySun1+29,""),IF(AND(YEAR(MaySun1+36)=CalendarYear,MONTH(MaySun1+36)=5),MaySun1+36,""))</f>
        <v>44346</v>
      </c>
      <c r="C25" s="37">
        <f>IF(DAY(MaySun1)=1,IF(AND(YEAR(MaySun1+30)=CalendarYear,MONTH(MaySun1+30)=5),MaySun1+30,""),IF(AND(YEAR(MaySun1+37)=CalendarYear,MONTH(MaySun1+37)=5),MaySun1+37,""))</f>
        <v>44347</v>
      </c>
      <c r="D25" s="37" t="str">
        <f>IF(DAY(MaySun1)=1,IF(AND(YEAR(MaySun1+31)=CalendarYear,MONTH(MaySun1+31)=5),MaySun1+31,""),IF(AND(YEAR(MaySun1+38)=CalendarYear,MONTH(MaySun1+38)=5),MaySun1+38,""))</f>
        <v/>
      </c>
      <c r="E25" s="37" t="str">
        <f>IF(DAY(MaySun1)=1,IF(AND(YEAR(MaySun1+32)=CalendarYear,MONTH(MaySun1+32)=5),MaySun1+32,""),IF(AND(YEAR(MaySun1+39)=CalendarYear,MONTH(MaySun1+39)=5),MaySun1+39,""))</f>
        <v/>
      </c>
      <c r="F25" s="37" t="str">
        <f>IF(DAY(MaySun1)=1,IF(AND(YEAR(MaySun1+33)=CalendarYear,MONTH(MaySun1+33)=5),MaySun1+33,""),IF(AND(YEAR(MaySun1+40)=CalendarYear,MONTH(MaySun1+40)=5),MaySun1+40,""))</f>
        <v/>
      </c>
      <c r="G25" s="37" t="str">
        <f>IF(DAY(MaySun1)=1,IF(AND(YEAR(MaySun1+34)=CalendarYear,MONTH(MaySun1+34)=5),MaySun1+34,""),IF(AND(YEAR(MaySun1+41)=CalendarYear,MONTH(MaySun1+41)=5),MaySun1+41,""))</f>
        <v/>
      </c>
      <c r="H25" s="38" t="str">
        <f>IF(DAY(MaySun1)=1,IF(AND(YEAR(MaySun1+35)=CalendarYear,MONTH(MaySun1+35)=5),MaySun1+35,""),IF(AND(YEAR(MaySun1+42)=CalendarYear,MONTH(MaySun1+42)=5),MaySun1+42,""))</f>
        <v/>
      </c>
      <c r="I25" s="37" t="str">
        <f>IF(DAY(JunSun1)=1,IF(AND(YEAR(JunSun1+29)=CalendarYear,MONTH(JunSun1+29)=6),JunSun1+29,""),IF(AND(YEAR(JunSun1+36)=CalendarYear,MONTH(JunSun1+36)=6),JunSun1+36,""))</f>
        <v/>
      </c>
      <c r="J25" s="37" t="str">
        <f>IF(DAY(JunSun1)=1,IF(AND(YEAR(JunSun1+30)=CalendarYear,MONTH(JunSun1+30)=6),JunSun1+30,""),IF(AND(YEAR(JunSun1+37)=CalendarYear,MONTH(JunSun1+37)=6),JunSun1+37,""))</f>
        <v/>
      </c>
      <c r="K25" s="37" t="str">
        <f>IF(DAY(JunSun1)=1,IF(AND(YEAR(JunSun1+31)=CalendarYear,MONTH(JunSun1+31)=6),JunSun1+31,""),IF(AND(YEAR(JunSun1+38)=CalendarYear,MONTH(JunSun1+38)=6),JunSun1+38,""))</f>
        <v/>
      </c>
      <c r="L25" s="37" t="str">
        <f>IF(DAY(JunSun1)=1,IF(AND(YEAR(JunSun1+32)=CalendarYear,MONTH(JunSun1+32)=6),JunSun1+32,""),IF(AND(YEAR(JunSun1+39)=CalendarYear,MONTH(JunSun1+39)=6),JunSun1+39,""))</f>
        <v/>
      </c>
      <c r="M25" s="37" t="str">
        <f>IF(DAY(JunSun1)=1,IF(AND(YEAR(JunSun1+33)=CalendarYear,MONTH(JunSun1+33)=6),JunSun1+33,""),IF(AND(YEAR(JunSun1+40)=CalendarYear,MONTH(JunSun1+40)=6),JunSun1+40,""))</f>
        <v/>
      </c>
      <c r="N25" s="37" t="str">
        <f>IF(DAY(JunSun1)=1,IF(AND(YEAR(JunSun1+34)=CalendarYear,MONTH(JunSun1+34)=6),JunSun1+34,""),IF(AND(YEAR(JunSun1+41)=CalendarYear,MONTH(JunSun1+41)=6),JunSun1+41,""))</f>
        <v/>
      </c>
      <c r="O25" s="38" t="str">
        <f>IF(DAY(JunSun1)=1,IF(AND(YEAR(JunSun1+35)=CalendarYear,MONTH(JunSun1+35)=6),JunSun1+35,""),IF(AND(YEAR(JunSun1+42)=CalendarYear,MONTH(JunSun1+42)=6),JunSun1+42,""))</f>
        <v/>
      </c>
      <c r="P25" s="91"/>
      <c r="S25" s="12"/>
      <c r="V25" s="2"/>
      <c r="AD25" s="2"/>
      <c r="AL25" s="2"/>
    </row>
    <row r="26" spans="1:38" ht="14.25" customHeight="1" x14ac:dyDescent="0.2">
      <c r="A26" s="24" t="s">
        <v>11</v>
      </c>
      <c r="B26" s="164" t="s">
        <v>32</v>
      </c>
      <c r="C26" s="154"/>
      <c r="D26" s="154"/>
      <c r="E26" s="154"/>
      <c r="F26" s="154"/>
      <c r="G26" s="154"/>
      <c r="H26" s="155"/>
      <c r="I26" s="154" t="s">
        <v>33</v>
      </c>
      <c r="J26" s="154"/>
      <c r="K26" s="154"/>
      <c r="L26" s="154"/>
      <c r="M26" s="154"/>
      <c r="N26" s="154"/>
      <c r="O26" s="155"/>
      <c r="P26" s="92"/>
      <c r="Q26" s="2"/>
      <c r="T26" s="2"/>
      <c r="U26" s="2"/>
      <c r="V26" s="2"/>
      <c r="AD26" s="2"/>
      <c r="AL26" s="2"/>
    </row>
    <row r="27" spans="1:38" ht="14.25" customHeight="1" x14ac:dyDescent="0.2">
      <c r="A27" s="24" t="s">
        <v>20</v>
      </c>
      <c r="B27" s="70" t="s">
        <v>0</v>
      </c>
      <c r="C27" s="17" t="s">
        <v>51</v>
      </c>
      <c r="D27" s="17" t="s">
        <v>52</v>
      </c>
      <c r="E27" s="17" t="s">
        <v>53</v>
      </c>
      <c r="F27" s="17" t="s">
        <v>54</v>
      </c>
      <c r="G27" s="17" t="s">
        <v>55</v>
      </c>
      <c r="H27" s="34" t="s">
        <v>56</v>
      </c>
      <c r="I27" s="28" t="s">
        <v>0</v>
      </c>
      <c r="J27" s="17" t="s">
        <v>51</v>
      </c>
      <c r="K27" s="17" t="s">
        <v>52</v>
      </c>
      <c r="L27" s="17" t="s">
        <v>53</v>
      </c>
      <c r="M27" s="17" t="s">
        <v>54</v>
      </c>
      <c r="N27" s="17" t="s">
        <v>55</v>
      </c>
      <c r="O27" s="34" t="s">
        <v>56</v>
      </c>
      <c r="P27" s="91"/>
    </row>
    <row r="28" spans="1:38" ht="14.25" customHeight="1" x14ac:dyDescent="0.2">
      <c r="A28" s="24"/>
      <c r="B28" s="71" t="str">
        <f>IF(DAY(JulSun1)=1,"",IF(AND(YEAR(JulSun1+1)=CalendarYear,MONTH(JulSun1+1)=7),JulSun1+1,""))</f>
        <v/>
      </c>
      <c r="C28" s="4" t="str">
        <f>IF(DAY(JulSun1)=1,"",IF(AND(YEAR(JulSun1+2)=CalendarYear,MONTH(JulSun1+2)=7),JulSun1+2,""))</f>
        <v/>
      </c>
      <c r="D28" s="4" t="str">
        <f>IF(DAY(JulSun1)=1,"",IF(AND(YEAR(JulSun1+3)=CalendarYear,MONTH(JulSun1+3)=7),JulSun1+3,""))</f>
        <v/>
      </c>
      <c r="E28" s="4" t="str">
        <f>IF(DAY(JulSun1)=1,"",IF(AND(YEAR(JulSun1+4)=CalendarYear,MONTH(JulSun1+4)=7),JulSun1+4,""))</f>
        <v/>
      </c>
      <c r="F28" s="4">
        <f>IF(DAY(JulSun1)=1,"",IF(AND(YEAR(JulSun1+5)=CalendarYear,MONTH(JulSun1+5)=7),JulSun1+5,""))</f>
        <v>44378</v>
      </c>
      <c r="G28" s="4">
        <f>IF(DAY(JulSun1)=1,"",IF(AND(YEAR(JulSun1+6)=CalendarYear,MONTH(JulSun1+6)=7),JulSun1+6,""))</f>
        <v>44379</v>
      </c>
      <c r="H28" s="35">
        <f>IF(DAY(JulSun1)=1,IF(AND(YEAR(JulSun1)=CalendarYear,MONTH(JulSun1)=7),JulSun1,""),IF(AND(YEAR(JulSun1+7)=CalendarYear,MONTH(JulSun1+7)=7),JulSun1+7,""))</f>
        <v>44380</v>
      </c>
      <c r="I28" s="27">
        <f>IF(DAY(AugSun1)=1,"",IF(AND(YEAR(AugSun1+1)=CalendarYear,MONTH(AugSun1+1)=8),AugSun1+1,""))</f>
        <v>44409</v>
      </c>
      <c r="J28" s="27">
        <f>IF(DAY(AugSun1)=1,"",IF(AND(YEAR(AugSun1+2)=CalendarYear,MONTH(AugSun1+2)=8),AugSun1+2,""))</f>
        <v>44410</v>
      </c>
      <c r="K28" s="30">
        <f>IF(DAY(AugSun1)=1,"",IF(AND(YEAR(AugSun1+3)=CalendarYear,MONTH(AugSun1+3)=8),AugSun1+3,""))</f>
        <v>44411</v>
      </c>
      <c r="L28" s="4">
        <f>IF(DAY(AugSun1)=1,"",IF(AND(YEAR(AugSun1+4)=CalendarYear,MONTH(AugSun1+4)=8),AugSun1+4,""))</f>
        <v>44412</v>
      </c>
      <c r="M28" s="4">
        <f>IF(DAY(AugSun1)=1,"",IF(AND(YEAR(AugSun1+5)=CalendarYear,MONTH(AugSun1+5)=8),AugSun1+5,""))</f>
        <v>44413</v>
      </c>
      <c r="N28" s="4">
        <f>IF(DAY(AugSun1)=1,"",IF(AND(YEAR(AugSun1+6)=CalendarYear,MONTH(AugSun1+6)=8),AugSun1+6,""))</f>
        <v>44414</v>
      </c>
      <c r="O28" s="35">
        <f>IF(DAY(AugSun1)=1,IF(AND(YEAR(AugSun1)=CalendarYear,MONTH(AugSun1)=8),AugSun1,""),IF(AND(YEAR(AugSun1+7)=CalendarYear,MONTH(AugSun1+7)=8),AugSun1+7,""))</f>
        <v>44415</v>
      </c>
      <c r="P28" s="91"/>
    </row>
    <row r="29" spans="1:38" ht="14.25" customHeight="1" x14ac:dyDescent="0.2">
      <c r="A29" s="24"/>
      <c r="B29" s="71">
        <f>IF(DAY(JulSun1)=1,IF(AND(YEAR(JulSun1+1)=CalendarYear,MONTH(JulSun1+1)=7),JulSun1+1,""),IF(AND(YEAR(JulSun1+8)=CalendarYear,MONTH(JulSun1+8)=7),JulSun1+8,""))</f>
        <v>44381</v>
      </c>
      <c r="C29" s="30">
        <f>IF(DAY(JulSun1)=1,IF(AND(YEAR(JulSun1+2)=CalendarYear,MONTH(JulSun1+2)=7),JulSun1+2,""),IF(AND(YEAR(JulSun1+9)=CalendarYear,MONTH(JulSun1+9)=7),JulSun1+9,""))</f>
        <v>44382</v>
      </c>
      <c r="D29" s="4">
        <f>IF(DAY(JulSun1)=1,IF(AND(YEAR(JulSun1+3)=CalendarYear,MONTH(JulSun1+3)=7),JulSun1+3,""),IF(AND(YEAR(JulSun1+10)=CalendarYear,MONTH(JulSun1+10)=7),JulSun1+10,""))</f>
        <v>44383</v>
      </c>
      <c r="E29" s="4">
        <f>IF(DAY(JulSun1)=1,IF(AND(YEAR(JulSun1+4)=CalendarYear,MONTH(JulSun1+4)=7),JulSun1+4,""),IF(AND(YEAR(JulSun1+11)=CalendarYear,MONTH(JulSun1+11)=7),JulSun1+11,""))</f>
        <v>44384</v>
      </c>
      <c r="F29" s="4">
        <f>IF(DAY(JulSun1)=1,IF(AND(YEAR(JulSun1+5)=CalendarYear,MONTH(JulSun1+5)=7),JulSun1+5,""),IF(AND(YEAR(JulSun1+12)=CalendarYear,MONTH(JulSun1+12)=7),JulSun1+12,""))</f>
        <v>44385</v>
      </c>
      <c r="G29" s="4">
        <f>IF(DAY(JulSun1)=1,IF(AND(YEAR(JulSun1+6)=CalendarYear,MONTH(JulSun1+6)=7),JulSun1+6,""),IF(AND(YEAR(JulSun1+13)=CalendarYear,MONTH(JulSun1+13)=7),JulSun1+13,""))</f>
        <v>44386</v>
      </c>
      <c r="H29" s="35">
        <f>IF(DAY(JulSun1)=1,IF(AND(YEAR(JulSun1+7)=CalendarYear,MONTH(JulSun1+7)=7),JulSun1+7,""),IF(AND(YEAR(JulSun1+14)=CalendarYear,MONTH(JulSun1+14)=7),JulSun1+14,""))</f>
        <v>44387</v>
      </c>
      <c r="I29" s="27">
        <f>IF(DAY(AugSun1)=1,IF(AND(YEAR(AugSun1+1)=CalendarYear,MONTH(AugSun1+1)=8),AugSun1+1,""),IF(AND(YEAR(AugSun1+8)=CalendarYear,MONTH(AugSun1+8)=8),AugSun1+8,""))</f>
        <v>44416</v>
      </c>
      <c r="J29" s="108">
        <f>IF(DAY(AugSun1)=1,IF(AND(YEAR(AugSun1+2)=CalendarYear,MONTH(AugSun1+2)=8),AugSun1+2,""),IF(AND(YEAR(AugSun1+9)=CalendarYear,MONTH(AugSun1+9)=8),AugSun1+9,""))</f>
        <v>44417</v>
      </c>
      <c r="K29" s="4">
        <f>IF(DAY(AugSun1)=1,IF(AND(YEAR(AugSun1+3)=CalendarYear,MONTH(AugSun1+3)=8),AugSun1+3,""),IF(AND(YEAR(AugSun1+10)=CalendarYear,MONTH(AugSun1+10)=8),AugSun1+10,""))</f>
        <v>44418</v>
      </c>
      <c r="L29" s="4">
        <f>IF(DAY(AugSun1)=1,IF(AND(YEAR(AugSun1+4)=CalendarYear,MONTH(AugSun1+4)=8),AugSun1+4,""),IF(AND(YEAR(AugSun1+11)=CalendarYear,MONTH(AugSun1+11)=8),AugSun1+11,""))</f>
        <v>44419</v>
      </c>
      <c r="M29" s="4">
        <f>IF(DAY(AugSun1)=1,IF(AND(YEAR(AugSun1+5)=CalendarYear,MONTH(AugSun1+5)=8),AugSun1+5,""),IF(AND(YEAR(AugSun1+12)=CalendarYear,MONTH(AugSun1+12)=8),AugSun1+12,""))</f>
        <v>44420</v>
      </c>
      <c r="N29" s="4">
        <f>IF(DAY(AugSun1)=1,IF(AND(YEAR(AugSun1+6)=CalendarYear,MONTH(AugSun1+6)=8),AugSun1+6,""),IF(AND(YEAR(AugSun1+13)=CalendarYear,MONTH(AugSun1+13)=8),AugSun1+13,""))</f>
        <v>44421</v>
      </c>
      <c r="O29" s="35">
        <f>IF(DAY(AugSun1)=1,IF(AND(YEAR(AugSun1+7)=CalendarYear,MONTH(AugSun1+7)=8),AugSun1+7,""),IF(AND(YEAR(AugSun1+14)=CalendarYear,MONTH(AugSun1+14)=8),AugSun1+14,""))</f>
        <v>44422</v>
      </c>
      <c r="P29" s="91"/>
    </row>
    <row r="30" spans="1:38" ht="14.25" customHeight="1" x14ac:dyDescent="0.2">
      <c r="B30" s="71">
        <f>IF(DAY(JulSun1)=1,IF(AND(YEAR(JulSun1+8)=CalendarYear,MONTH(JulSun1+8)=7),JulSun1+8,""),IF(AND(YEAR(JulSun1+15)=CalendarYear,MONTH(JulSun1+15)=7),JulSun1+15,""))</f>
        <v>44388</v>
      </c>
      <c r="C30" s="4">
        <f>IF(DAY(JulSun1)=1,IF(AND(YEAR(JulSun1+9)=CalendarYear,MONTH(JulSun1+9)=7),JulSun1+9,""),IF(AND(YEAR(JulSun1+16)=CalendarYear,MONTH(JulSun1+16)=7),JulSun1+16,""))</f>
        <v>44389</v>
      </c>
      <c r="D30" s="4">
        <f>IF(DAY(JulSun1)=1,IF(AND(YEAR(JulSun1+10)=CalendarYear,MONTH(JulSun1+10)=7),JulSun1+10,""),IF(AND(YEAR(JulSun1+17)=CalendarYear,MONTH(JulSun1+17)=7),JulSun1+17,""))</f>
        <v>44390</v>
      </c>
      <c r="E30" s="4">
        <f>IF(DAY(JulSun1)=1,IF(AND(YEAR(JulSun1+11)=CalendarYear,MONTH(JulSun1+11)=7),JulSun1+11,""),IF(AND(YEAR(JulSun1+18)=CalendarYear,MONTH(JulSun1+18)=7),JulSun1+18,""))</f>
        <v>44391</v>
      </c>
      <c r="F30" s="4">
        <f>IF(DAY(JulSun1)=1,IF(AND(YEAR(JulSun1+12)=CalendarYear,MONTH(JulSun1+12)=7),JulSun1+12,""),IF(AND(YEAR(JulSun1+19)=CalendarYear,MONTH(JulSun1+19)=7),JulSun1+19,""))</f>
        <v>44392</v>
      </c>
      <c r="G30" s="4">
        <f>IF(DAY(JulSun1)=1,IF(AND(YEAR(JulSun1+13)=CalendarYear,MONTH(JulSun1+13)=7),JulSun1+13,""),IF(AND(YEAR(JulSun1+20)=CalendarYear,MONTH(JulSun1+20)=7),JulSun1+20,""))</f>
        <v>44393</v>
      </c>
      <c r="H30" s="35">
        <f>IF(DAY(JulSun1)=1,IF(AND(YEAR(JulSun1+14)=CalendarYear,MONTH(JulSun1+14)=7),JulSun1+14,""),IF(AND(YEAR(JulSun1+21)=CalendarYear,MONTH(JulSun1+21)=7),JulSun1+21,""))</f>
        <v>44394</v>
      </c>
      <c r="I30" s="27">
        <f>IF(DAY(AugSun1)=1,IF(AND(YEAR(AugSun1+8)=CalendarYear,MONTH(AugSun1+8)=8),AugSun1+8,""),IF(AND(YEAR(AugSun1+15)=CalendarYear,MONTH(AugSun1+15)=8),AugSun1+15,""))</f>
        <v>44423</v>
      </c>
      <c r="J30" s="30">
        <f>IF(DAY(AugSun1)=1,IF(AND(YEAR(AugSun1+9)=CalendarYear,MONTH(AugSun1+9)=8),AugSun1+9,""),IF(AND(YEAR(AugSun1+16)=CalendarYear,MONTH(AugSun1+16)=8),AugSun1+16,""))</f>
        <v>44424</v>
      </c>
      <c r="K30" s="4">
        <f>IF(DAY(AugSun1)=1,IF(AND(YEAR(AugSun1+10)=CalendarYear,MONTH(AugSun1+10)=8),AugSun1+10,""),IF(AND(YEAR(AugSun1+17)=CalendarYear,MONTH(AugSun1+17)=8),AugSun1+17,""))</f>
        <v>44425</v>
      </c>
      <c r="L30" s="4">
        <f>IF(DAY(AugSun1)=1,IF(AND(YEAR(AugSun1+11)=CalendarYear,MONTH(AugSun1+11)=8),AugSun1+11,""),IF(AND(YEAR(AugSun1+18)=CalendarYear,MONTH(AugSun1+18)=8),AugSun1+18,""))</f>
        <v>44426</v>
      </c>
      <c r="M30" s="4">
        <f>IF(DAY(AugSun1)=1,IF(AND(YEAR(AugSun1+12)=CalendarYear,MONTH(AugSun1+12)=8),AugSun1+12,""),IF(AND(YEAR(AugSun1+19)=CalendarYear,MONTH(AugSun1+19)=8),AugSun1+19,""))</f>
        <v>44427</v>
      </c>
      <c r="N30" s="4">
        <f>IF(DAY(AugSun1)=1,IF(AND(YEAR(AugSun1+13)=CalendarYear,MONTH(AugSun1+13)=8),AugSun1+13,""),IF(AND(YEAR(AugSun1+20)=CalendarYear,MONTH(AugSun1+20)=8),AugSun1+20,""))</f>
        <v>44428</v>
      </c>
      <c r="O30" s="35">
        <f>IF(DAY(AugSun1)=1,IF(AND(YEAR(AugSun1+14)=CalendarYear,MONTH(AugSun1+14)=8),AugSun1+14,""),IF(AND(YEAR(AugSun1+21)=CalendarYear,MONTH(AugSun1+21)=8),AugSun1+21,""))</f>
        <v>44429</v>
      </c>
      <c r="P30" s="91"/>
    </row>
    <row r="31" spans="1:38" ht="14.25" customHeight="1" x14ac:dyDescent="0.2">
      <c r="B31" s="71">
        <f>IF(DAY(JulSun1)=1,IF(AND(YEAR(JulSun1+15)=CalendarYear,MONTH(JulSun1+15)=7),JulSun1+15,""),IF(AND(YEAR(JulSun1+22)=CalendarYear,MONTH(JulSun1+22)=7),JulSun1+22,""))</f>
        <v>44395</v>
      </c>
      <c r="C31" s="30">
        <f>IF(DAY(JulSun1)=1,IF(AND(YEAR(JulSun1+16)=CalendarYear,MONTH(JulSun1+16)=7),JulSun1+16,""),IF(AND(YEAR(JulSun1+23)=CalendarYear,MONTH(JulSun1+23)=7),JulSun1+23,""))</f>
        <v>44396</v>
      </c>
      <c r="D31" s="4">
        <f>IF(DAY(JulSun1)=1,IF(AND(YEAR(JulSun1+17)=CalendarYear,MONTH(JulSun1+17)=7),JulSun1+17,""),IF(AND(YEAR(JulSun1+24)=CalendarYear,MONTH(JulSun1+24)=7),JulSun1+24,""))</f>
        <v>44397</v>
      </c>
      <c r="E31" s="4">
        <f>IF(DAY(JulSun1)=1,IF(AND(YEAR(JulSun1+18)=CalendarYear,MONTH(JulSun1+18)=7),JulSun1+18,""),IF(AND(YEAR(JulSun1+25)=CalendarYear,MONTH(JulSun1+25)=7),JulSun1+25,""))</f>
        <v>44398</v>
      </c>
      <c r="F31" s="4">
        <f>IF(DAY(JulSun1)=1,IF(AND(YEAR(JulSun1+19)=CalendarYear,MONTH(JulSun1+19)=7),JulSun1+19,""),IF(AND(YEAR(JulSun1+26)=CalendarYear,MONTH(JulSun1+26)=7),JulSun1+26,""))</f>
        <v>44399</v>
      </c>
      <c r="G31" s="4">
        <f>IF(DAY(JulSun1)=1,IF(AND(YEAR(JulSun1+20)=CalendarYear,MONTH(JulSun1+20)=7),JulSun1+20,""),IF(AND(YEAR(JulSun1+27)=CalendarYear,MONTH(JulSun1+27)=7),JulSun1+27,""))</f>
        <v>44400</v>
      </c>
      <c r="H31" s="35">
        <f>IF(DAY(JulSun1)=1,IF(AND(YEAR(JulSun1+21)=CalendarYear,MONTH(JulSun1+21)=7),JulSun1+21,""),IF(AND(YEAR(JulSun1+28)=CalendarYear,MONTH(JulSun1+28)=7),JulSun1+28,""))</f>
        <v>44401</v>
      </c>
      <c r="I31" s="27">
        <f>IF(DAY(AugSun1)=1,IF(AND(YEAR(AugSun1+15)=CalendarYear,MONTH(AugSun1+15)=8),AugSun1+15,""),IF(AND(YEAR(AugSun1+22)=CalendarYear,MONTH(AugSun1+22)=8),AugSun1+22,""))</f>
        <v>44430</v>
      </c>
      <c r="J31" s="4">
        <f>IF(DAY(AugSun1)=1,IF(AND(YEAR(AugSun1+16)=CalendarYear,MONTH(AugSun1+16)=8),AugSun1+16,""),IF(AND(YEAR(AugSun1+23)=CalendarYear,MONTH(AugSun1+23)=8),AugSun1+23,""))</f>
        <v>44431</v>
      </c>
      <c r="K31" s="4">
        <f>IF(DAY(AugSun1)=1,IF(AND(YEAR(AugSun1+17)=CalendarYear,MONTH(AugSun1+17)=8),AugSun1+17,""),IF(AND(YEAR(AugSun1+24)=CalendarYear,MONTH(AugSun1+24)=8),AugSun1+24,""))</f>
        <v>44432</v>
      </c>
      <c r="L31" s="4">
        <f>IF(DAY(AugSun1)=1,IF(AND(YEAR(AugSun1+18)=CalendarYear,MONTH(AugSun1+18)=8),AugSun1+18,""),IF(AND(YEAR(AugSun1+25)=CalendarYear,MONTH(AugSun1+25)=8),AugSun1+25,""))</f>
        <v>44433</v>
      </c>
      <c r="M31" s="4">
        <f>IF(DAY(AugSun1)=1,IF(AND(YEAR(AugSun1+19)=CalendarYear,MONTH(AugSun1+19)=8),AugSun1+19,""),IF(AND(YEAR(AugSun1+26)=CalendarYear,MONTH(AugSun1+26)=8),AugSun1+26,""))</f>
        <v>44434</v>
      </c>
      <c r="N31" s="4">
        <f>IF(DAY(AugSun1)=1,IF(AND(YEAR(AugSun1+20)=CalendarYear,MONTH(AugSun1+20)=8),AugSun1+20,""),IF(AND(YEAR(AugSun1+27)=CalendarYear,MONTH(AugSun1+27)=8),AugSun1+27,""))</f>
        <v>44435</v>
      </c>
      <c r="O31" s="35">
        <f>IF(DAY(AugSun1)=1,IF(AND(YEAR(AugSun1+21)=CalendarYear,MONTH(AugSun1+21)=8),AugSun1+21,""),IF(AND(YEAR(AugSun1+28)=CalendarYear,MONTH(AugSun1+28)=8),AugSun1+28,""))</f>
        <v>44436</v>
      </c>
      <c r="P31" s="91"/>
      <c r="S31" s="10"/>
    </row>
    <row r="32" spans="1:38" ht="14.25" customHeight="1" x14ac:dyDescent="0.2">
      <c r="B32" s="71">
        <f>IF(DAY(JulSun1)=1,IF(AND(YEAR(JulSun1+22)=CalendarYear,MONTH(JulSun1+22)=7),JulSun1+22,""),IF(AND(YEAR(JulSun1+29)=CalendarYear,MONTH(JulSun1+29)=7),JulSun1+29,""))</f>
        <v>44402</v>
      </c>
      <c r="C32" s="4">
        <f>IF(DAY(JulSun1)=1,IF(AND(YEAR(JulSun1+23)=CalendarYear,MONTH(JulSun1+23)=7),JulSun1+23,""),IF(AND(YEAR(JulSun1+30)=CalendarYear,MONTH(JulSun1+30)=7),JulSun1+30,""))</f>
        <v>44403</v>
      </c>
      <c r="D32" s="4">
        <f>IF(DAY(JulSun1)=1,IF(AND(YEAR(JulSun1+24)=CalendarYear,MONTH(JulSun1+24)=7),JulSun1+24,""),IF(AND(YEAR(JulSun1+31)=CalendarYear,MONTH(JulSun1+31)=7),JulSun1+31,""))</f>
        <v>44404</v>
      </c>
      <c r="E32" s="4">
        <f>IF(DAY(JulSun1)=1,IF(AND(YEAR(JulSun1+25)=CalendarYear,MONTH(JulSun1+25)=7),JulSun1+25,""),IF(AND(YEAR(JulSun1+32)=CalendarYear,MONTH(JulSun1+32)=7),JulSun1+32,""))</f>
        <v>44405</v>
      </c>
      <c r="F32" s="4">
        <f>IF(DAY(JulSun1)=1,IF(AND(YEAR(JulSun1+26)=CalendarYear,MONTH(JulSun1+26)=7),JulSun1+26,""),IF(AND(YEAR(JulSun1+33)=CalendarYear,MONTH(JulSun1+33)=7),JulSun1+33,""))</f>
        <v>44406</v>
      </c>
      <c r="G32" s="4">
        <f>IF(DAY(JulSun1)=1,IF(AND(YEAR(JulSun1+27)=CalendarYear,MONTH(JulSun1+27)=7),JulSun1+27,""),IF(AND(YEAR(JulSun1+34)=CalendarYear,MONTH(JulSun1+34)=7),JulSun1+34,""))</f>
        <v>44407</v>
      </c>
      <c r="H32" s="35">
        <f>IF(DAY(JulSun1)=1,IF(AND(YEAR(JulSun1+28)=CalendarYear,MONTH(JulSun1+28)=7),JulSun1+28,""),IF(AND(YEAR(JulSun1+35)=CalendarYear,MONTH(JulSun1+35)=7),JulSun1+35,""))</f>
        <v>44408</v>
      </c>
      <c r="I32" s="27">
        <f>IF(DAY(AugSun1)=1,IF(AND(YEAR(AugSun1+22)=CalendarYear,MONTH(AugSun1+22)=8),AugSun1+22,""),IF(AND(YEAR(AugSun1+29)=CalendarYear,MONTH(AugSun1+29)=8),AugSun1+29,""))</f>
        <v>44437</v>
      </c>
      <c r="J32" s="30">
        <f>IF(DAY(AugSun1)=1,IF(AND(YEAR(AugSun1+23)=CalendarYear,MONTH(AugSun1+23)=8),AugSun1+23,""),IF(AND(YEAR(AugSun1+30)=CalendarYear,MONTH(AugSun1+30)=8),AugSun1+30,""))</f>
        <v>44438</v>
      </c>
      <c r="K32" s="4">
        <f>IF(DAY(AugSun1)=1,IF(AND(YEAR(AugSun1+24)=CalendarYear,MONTH(AugSun1+24)=8),AugSun1+24,""),IF(AND(YEAR(AugSun1+31)=CalendarYear,MONTH(AugSun1+31)=8),AugSun1+31,""))</f>
        <v>44439</v>
      </c>
      <c r="L32" s="4" t="str">
        <f>IF(DAY(AugSun1)=1,IF(AND(YEAR(AugSun1+25)=CalendarYear,MONTH(AugSun1+25)=8),AugSun1+25,""),IF(AND(YEAR(AugSun1+32)=CalendarYear,MONTH(AugSun1+32)=8),AugSun1+32,""))</f>
        <v/>
      </c>
      <c r="M32" s="4" t="str">
        <f>IF(DAY(AugSun1)=1,IF(AND(YEAR(AugSun1+26)=CalendarYear,MONTH(AugSun1+26)=8),AugSun1+26,""),IF(AND(YEAR(AugSun1+33)=CalendarYear,MONTH(AugSun1+33)=8),AugSun1+33,""))</f>
        <v/>
      </c>
      <c r="N32" s="4" t="str">
        <f>IF(DAY(AugSun1)=1,IF(AND(YEAR(AugSun1+27)=CalendarYear,MONTH(AugSun1+27)=8),AugSun1+27,""),IF(AND(YEAR(AugSun1+34)=CalendarYear,MONTH(AugSun1+34)=8),AugSun1+34,""))</f>
        <v/>
      </c>
      <c r="O32" s="35" t="str">
        <f>IF(DAY(AugSun1)=1,IF(AND(YEAR(AugSun1+28)=CalendarYear,MONTH(AugSun1+28)=8),AugSun1+28,""),IF(AND(YEAR(AugSun1+35)=CalendarYear,MONTH(AugSun1+35)=8),AugSun1+35,""))</f>
        <v/>
      </c>
      <c r="P32" s="91"/>
      <c r="S32" s="11"/>
    </row>
    <row r="33" spans="1:19" ht="14.25" customHeight="1" x14ac:dyDescent="0.2">
      <c r="B33" s="42" t="str">
        <f>IF(DAY(JulSun1)=1,IF(AND(YEAR(JulSun1+29)=CalendarYear,MONTH(JulSun1+29)=7),JulSun1+29,""),IF(AND(YEAR(JulSun1+36)=CalendarYear,MONTH(JulSun1+36)=7),JulSun1+36,""))</f>
        <v/>
      </c>
      <c r="C33" s="37" t="str">
        <f>IF(DAY(JulSun1)=1,IF(AND(YEAR(JulSun1+30)=CalendarYear,MONTH(JulSun1+30)=7),JulSun1+30,""),IF(AND(YEAR(JulSun1+37)=CalendarYear,MONTH(JulSun1+37)=7),JulSun1+37,""))</f>
        <v/>
      </c>
      <c r="D33" s="37" t="str">
        <f>IF(DAY(JulSun1)=1,IF(AND(YEAR(JulSun1+31)=CalendarYear,MONTH(JulSun1+31)=7),JulSun1+31,""),IF(AND(YEAR(JulSun1+38)=CalendarYear,MONTH(JulSun1+38)=7),JulSun1+38,""))</f>
        <v/>
      </c>
      <c r="E33" s="37" t="str">
        <f>IF(DAY(JulSun1)=1,IF(AND(YEAR(JulSun1+32)=CalendarYear,MONTH(JulSun1+32)=7),JulSun1+32,""),IF(AND(YEAR(JulSun1+39)=CalendarYear,MONTH(JulSun1+39)=7),JulSun1+39,""))</f>
        <v/>
      </c>
      <c r="F33" s="37" t="str">
        <f>IF(DAY(JulSun1)=1,IF(AND(YEAR(JulSun1+33)=CalendarYear,MONTH(JulSun1+33)=7),JulSun1+33,""),IF(AND(YEAR(JulSun1+40)=CalendarYear,MONTH(JulSun1+40)=7),JulSun1+40,""))</f>
        <v/>
      </c>
      <c r="G33" s="37" t="str">
        <f>IF(DAY(JulSun1)=1,IF(AND(YEAR(JulSun1+34)=CalendarYear,MONTH(JulSun1+34)=7),JulSun1+34,""),IF(AND(YEAR(JulSun1+41)=CalendarYear,MONTH(JulSun1+41)=7),JulSun1+41,""))</f>
        <v/>
      </c>
      <c r="H33" s="38" t="str">
        <f>IF(DAY(JulSun1)=1,IF(AND(YEAR(JulSun1+35)=CalendarYear,MONTH(JulSun1+35)=7),JulSun1+35,""),IF(AND(YEAR(JulSun1+42)=CalendarYear,MONTH(JulSun1+42)=7),JulSun1+42,""))</f>
        <v/>
      </c>
      <c r="I33" s="46" t="str">
        <f>IF(DAY(AugSun1)=1,IF(AND(YEAR(AugSun1+29)=CalendarYear,MONTH(AugSun1+29)=8),AugSun1+29,""),IF(AND(YEAR(AugSun1+36)=CalendarYear,MONTH(AugSun1+36)=8),AugSun1+36,""))</f>
        <v/>
      </c>
      <c r="J33" s="37" t="str">
        <f>IF(DAY(AugSun1)=1,IF(AND(YEAR(AugSun1+30)=CalendarYear,MONTH(AugSun1+30)=8),AugSun1+30,""),IF(AND(YEAR(AugSun1+37)=CalendarYear,MONTH(AugSun1+37)=8),AugSun1+37,""))</f>
        <v/>
      </c>
      <c r="K33" s="37" t="str">
        <f>IF(DAY(AugSun1)=1,IF(AND(YEAR(AugSun1+31)=CalendarYear,MONTH(AugSun1+31)=8),AugSun1+31,""),IF(AND(YEAR(AugSun1+38)=CalendarYear,MONTH(AugSun1+38)=8),AugSun1+38,""))</f>
        <v/>
      </c>
      <c r="L33" s="37" t="str">
        <f>IF(DAY(AugSun1)=1,IF(AND(YEAR(AugSun1+32)=CalendarYear,MONTH(AugSun1+32)=8),AugSun1+32,""),IF(AND(YEAR(AugSun1+39)=CalendarYear,MONTH(AugSun1+39)=8),AugSun1+39,""))</f>
        <v/>
      </c>
      <c r="M33" s="37" t="str">
        <f>IF(DAY(AugSun1)=1,IF(AND(YEAR(AugSun1+33)=CalendarYear,MONTH(AugSun1+33)=8),AugSun1+33,""),IF(AND(YEAR(AugSun1+40)=CalendarYear,MONTH(AugSun1+40)=8),AugSun1+40,""))</f>
        <v/>
      </c>
      <c r="N33" s="37" t="str">
        <f>IF(DAY(AugSun1)=1,IF(AND(YEAR(AugSun1+34)=CalendarYear,MONTH(AugSun1+34)=8),AugSun1+34,""),IF(AND(YEAR(AugSun1+41)=CalendarYear,MONTH(AugSun1+41)=8),AugSun1+41,""))</f>
        <v/>
      </c>
      <c r="O33" s="38" t="str">
        <f>IF(DAY(AugSun1)=1,IF(AND(YEAR(AugSun1+35)=CalendarYear,MONTH(AugSun1+35)=8),AugSun1+35,""),IF(AND(YEAR(AugSun1+42)=CalendarYear,MONTH(AugSun1+42)=8),AugSun1+42,""))</f>
        <v/>
      </c>
      <c r="P33" s="91"/>
      <c r="S33" s="12"/>
    </row>
    <row r="34" spans="1:19" ht="14.25" customHeight="1" x14ac:dyDescent="0.2">
      <c r="A34" s="24" t="s">
        <v>12</v>
      </c>
      <c r="B34" s="164" t="s">
        <v>34</v>
      </c>
      <c r="C34" s="154"/>
      <c r="D34" s="154"/>
      <c r="E34" s="154"/>
      <c r="F34" s="154"/>
      <c r="G34" s="154"/>
      <c r="H34" s="155"/>
      <c r="I34" s="154" t="s">
        <v>35</v>
      </c>
      <c r="J34" s="154"/>
      <c r="K34" s="154"/>
      <c r="L34" s="154"/>
      <c r="M34" s="154"/>
      <c r="N34" s="154"/>
      <c r="O34" s="155"/>
      <c r="P34" s="91"/>
    </row>
    <row r="35" spans="1:19" ht="14.25" customHeight="1" x14ac:dyDescent="0.2">
      <c r="A35" s="24" t="s">
        <v>21</v>
      </c>
      <c r="B35" s="70" t="s">
        <v>0</v>
      </c>
      <c r="C35" s="17" t="s">
        <v>51</v>
      </c>
      <c r="D35" s="17" t="s">
        <v>52</v>
      </c>
      <c r="E35" s="17" t="s">
        <v>53</v>
      </c>
      <c r="F35" s="17" t="s">
        <v>54</v>
      </c>
      <c r="G35" s="17" t="s">
        <v>55</v>
      </c>
      <c r="H35" s="34" t="s">
        <v>56</v>
      </c>
      <c r="I35" s="28" t="s">
        <v>0</v>
      </c>
      <c r="J35" s="17" t="s">
        <v>51</v>
      </c>
      <c r="K35" s="17" t="s">
        <v>52</v>
      </c>
      <c r="L35" s="17" t="s">
        <v>53</v>
      </c>
      <c r="M35" s="17" t="s">
        <v>54</v>
      </c>
      <c r="N35" s="17" t="s">
        <v>55</v>
      </c>
      <c r="O35" s="34" t="s">
        <v>56</v>
      </c>
      <c r="P35" s="91"/>
    </row>
    <row r="36" spans="1:19" ht="14.25" customHeight="1" x14ac:dyDescent="0.2">
      <c r="B36" s="71" t="str">
        <f>IF(DAY(SepSun1)=1,"",IF(AND(YEAR(SepSun1+1)=CalendarYear,MONTH(SepSun1+1)=9),SepSun1+1,""))</f>
        <v/>
      </c>
      <c r="C36" s="4" t="str">
        <f>IF(DAY(SepSun1)=1,"",IF(AND(YEAR(SepSun1+2)=CalendarYear,MONTH(SepSun1+2)=9),SepSun1+2,""))</f>
        <v/>
      </c>
      <c r="D36" s="4" t="str">
        <f>IF(DAY(SepSun1)=1,"",IF(AND(YEAR(SepSun1+3)=CalendarYear,MONTH(SepSun1+3)=9),SepSun1+3,""))</f>
        <v/>
      </c>
      <c r="E36" s="4">
        <f>IF(DAY(SepSun1)=1,"",IF(AND(YEAR(SepSun1+4)=CalendarYear,MONTH(SepSun1+4)=9),SepSun1+4,""))</f>
        <v>44440</v>
      </c>
      <c r="F36" s="4">
        <f>IF(DAY(SepSun1)=1,"",IF(AND(YEAR(SepSun1+5)=CalendarYear,MONTH(SepSun1+5)=9),SepSun1+5,""))</f>
        <v>44441</v>
      </c>
      <c r="G36" s="4">
        <f>IF(DAY(SepSun1)=1,"",IF(AND(YEAR(SepSun1+6)=CalendarYear,MONTH(SepSun1+6)=9),SepSun1+6,""))</f>
        <v>44442</v>
      </c>
      <c r="H36" s="35">
        <f>IF(DAY(SepSun1)=1,IF(AND(YEAR(SepSun1)=CalendarYear,MONTH(SepSun1)=9),SepSun1,""),IF(AND(YEAR(SepSun1+7)=CalendarYear,MONTH(SepSun1+7)=9),SepSun1+7,""))</f>
        <v>44443</v>
      </c>
      <c r="I36" s="27" t="str">
        <f>IF(DAY(OctSun1)=1,"",IF(AND(YEAR(OctSun1+1)=CalendarYear,MONTH(OctSun1+1)=10),OctSun1+1,""))</f>
        <v/>
      </c>
      <c r="J36" s="4" t="str">
        <f>IF(DAY(OctSun1)=1,"",IF(AND(YEAR(OctSun1+2)=CalendarYear,MONTH(OctSun1+2)=10),OctSun1+2,""))</f>
        <v/>
      </c>
      <c r="K36" s="4" t="str">
        <f>IF(DAY(OctSun1)=1,"",IF(AND(YEAR(OctSun1+3)=CalendarYear,MONTH(OctSun1+3)=10),OctSun1+3,""))</f>
        <v/>
      </c>
      <c r="L36" s="4" t="str">
        <f>IF(DAY(OctSun1)=1,"",IF(AND(YEAR(OctSun1+4)=CalendarYear,MONTH(OctSun1+4)=10),OctSun1+4,""))</f>
        <v/>
      </c>
      <c r="M36" s="4" t="str">
        <f>IF(DAY(OctSun1)=1,"",IF(AND(YEAR(OctSun1+5)=CalendarYear,MONTH(OctSun1+5)=10),OctSun1+5,""))</f>
        <v/>
      </c>
      <c r="N36" s="4">
        <f>IF(DAY(OctSun1)=1,"",IF(AND(YEAR(OctSun1+6)=CalendarYear,MONTH(OctSun1+6)=10),OctSun1+6,""))</f>
        <v>44470</v>
      </c>
      <c r="O36" s="35">
        <f>IF(DAY(OctSun1)=1,IF(AND(YEAR(OctSun1)=CalendarYear,MONTH(OctSun1)=10),OctSun1,""),IF(AND(YEAR(OctSun1+7)=CalendarYear,MONTH(OctSun1+7)=10),OctSun1+7,""))</f>
        <v>44471</v>
      </c>
      <c r="P36" s="91"/>
    </row>
    <row r="37" spans="1:19" ht="14.25" customHeight="1" x14ac:dyDescent="0.2">
      <c r="B37" s="71">
        <f>IF(DAY(SepSun1)=1,IF(AND(YEAR(SepSun1+1)=CalendarYear,MONTH(SepSun1+1)=9),SepSun1+1,""),IF(AND(YEAR(SepSun1+8)=CalendarYear,MONTH(SepSun1+8)=9),SepSun1+8,""))</f>
        <v>44444</v>
      </c>
      <c r="C37" s="4">
        <f>IF(DAY(SepSun1)=1,IF(AND(YEAR(SepSun1+2)=CalendarYear,MONTH(SepSun1+2)=9),SepSun1+2,""),IF(AND(YEAR(SepSun1+9)=CalendarYear,MONTH(SepSun1+9)=9),SepSun1+9,""))</f>
        <v>44445</v>
      </c>
      <c r="D37" s="4">
        <f>IF(DAY(SepSun1)=1,IF(AND(YEAR(SepSun1+3)=CalendarYear,MONTH(SepSun1+3)=9),SepSun1+3,""),IF(AND(YEAR(SepSun1+10)=CalendarYear,MONTH(SepSun1+10)=9),SepSun1+10,""))</f>
        <v>44446</v>
      </c>
      <c r="E37" s="4">
        <f>IF(DAY(SepSun1)=1,IF(AND(YEAR(SepSun1+4)=CalendarYear,MONTH(SepSun1+4)=9),SepSun1+4,""),IF(AND(YEAR(SepSun1+11)=CalendarYear,MONTH(SepSun1+11)=9),SepSun1+11,""))</f>
        <v>44447</v>
      </c>
      <c r="F37" s="4">
        <f>IF(DAY(SepSun1)=1,IF(AND(YEAR(SepSun1+5)=CalendarYear,MONTH(SepSun1+5)=9),SepSun1+5,""),IF(AND(YEAR(SepSun1+12)=CalendarYear,MONTH(SepSun1+12)=9),SepSun1+12,""))</f>
        <v>44448</v>
      </c>
      <c r="G37" s="4">
        <f>IF(DAY(SepSun1)=1,IF(AND(YEAR(SepSun1+6)=CalendarYear,MONTH(SepSun1+6)=9),SepSun1+6,""),IF(AND(YEAR(SepSun1+13)=CalendarYear,MONTH(SepSun1+13)=9),SepSun1+13,""))</f>
        <v>44449</v>
      </c>
      <c r="H37" s="35">
        <f>IF(DAY(SepSun1)=1,IF(AND(YEAR(SepSun1+7)=CalendarYear,MONTH(SepSun1+7)=9),SepSun1+7,""),IF(AND(YEAR(SepSun1+14)=CalendarYear,MONTH(SepSun1+14)=9),SepSun1+14,""))</f>
        <v>44450</v>
      </c>
      <c r="I37" s="27">
        <f>IF(DAY(OctSun1)=1,IF(AND(YEAR(OctSun1+1)=CalendarYear,MONTH(OctSun1+1)=10),OctSun1+1,""),IF(AND(YEAR(OctSun1+8)=CalendarYear,MONTH(OctSun1+8)=10),OctSun1+8,""))</f>
        <v>44472</v>
      </c>
      <c r="J37" s="4">
        <f>IF(DAY(OctSun1)=1,IF(AND(YEAR(OctSun1+2)=CalendarYear,MONTH(OctSun1+2)=10),OctSun1+2,""),IF(AND(YEAR(OctSun1+9)=CalendarYear,MONTH(OctSun1+9)=10),OctSun1+9,""))</f>
        <v>44473</v>
      </c>
      <c r="K37" s="4">
        <f>IF(DAY(OctSun1)=1,IF(AND(YEAR(OctSun1+3)=CalendarYear,MONTH(OctSun1+3)=10),OctSun1+3,""),IF(AND(YEAR(OctSun1+10)=CalendarYear,MONTH(OctSun1+10)=10),OctSun1+10,""))</f>
        <v>44474</v>
      </c>
      <c r="L37" s="4">
        <f>IF(DAY(OctSun1)=1,IF(AND(YEAR(OctSun1+4)=CalendarYear,MONTH(OctSun1+4)=10),OctSun1+4,""),IF(AND(YEAR(OctSun1+11)=CalendarYear,MONTH(OctSun1+11)=10),OctSun1+11,""))</f>
        <v>44475</v>
      </c>
      <c r="M37" s="4">
        <f>IF(DAY(OctSun1)=1,IF(AND(YEAR(OctSun1+5)=CalendarYear,MONTH(OctSun1+5)=10),OctSun1+5,""),IF(AND(YEAR(OctSun1+12)=CalendarYear,MONTH(OctSun1+12)=10),OctSun1+12,""))</f>
        <v>44476</v>
      </c>
      <c r="N37" s="4">
        <f>IF(DAY(OctSun1)=1,IF(AND(YEAR(OctSun1+6)=CalendarYear,MONTH(OctSun1+6)=10),OctSun1+6,""),IF(AND(YEAR(OctSun1+13)=CalendarYear,MONTH(OctSun1+13)=10),OctSun1+13,""))</f>
        <v>44477</v>
      </c>
      <c r="O37" s="35">
        <f>IF(DAY(OctSun1)=1,IF(AND(YEAR(OctSun1+7)=CalendarYear,MONTH(OctSun1+7)=10),OctSun1+7,""),IF(AND(YEAR(OctSun1+14)=CalendarYear,MONTH(OctSun1+14)=10),OctSun1+14,""))</f>
        <v>44478</v>
      </c>
      <c r="P37" s="91"/>
    </row>
    <row r="38" spans="1:19" ht="14.25" customHeight="1" x14ac:dyDescent="0.2">
      <c r="B38" s="71">
        <f>IF(DAY(SepSun1)=1,IF(AND(YEAR(SepSun1+8)=CalendarYear,MONTH(SepSun1+8)=9),SepSun1+8,""),IF(AND(YEAR(SepSun1+15)=CalendarYear,MONTH(SepSun1+15)=9),SepSun1+15,""))</f>
        <v>44451</v>
      </c>
      <c r="C38" s="30">
        <f>IF(DAY(SepSun1)=1,IF(AND(YEAR(SepSun1+9)=CalendarYear,MONTH(SepSun1+9)=9),SepSun1+9,""),IF(AND(YEAR(SepSun1+16)=CalendarYear,MONTH(SepSun1+16)=9),SepSun1+16,""))</f>
        <v>44452</v>
      </c>
      <c r="D38" s="4">
        <f>IF(DAY(SepSun1)=1,IF(AND(YEAR(SepSun1+10)=CalendarYear,MONTH(SepSun1+10)=9),SepSun1+10,""),IF(AND(YEAR(SepSun1+17)=CalendarYear,MONTH(SepSun1+17)=9),SepSun1+17,""))</f>
        <v>44453</v>
      </c>
      <c r="E38" s="4">
        <f>IF(DAY(SepSun1)=1,IF(AND(YEAR(SepSun1+11)=CalendarYear,MONTH(SepSun1+11)=9),SepSun1+11,""),IF(AND(YEAR(SepSun1+18)=CalendarYear,MONTH(SepSun1+18)=9),SepSun1+18,""))</f>
        <v>44454</v>
      </c>
      <c r="F38" s="4">
        <f>IF(DAY(SepSun1)=1,IF(AND(YEAR(SepSun1+12)=CalendarYear,MONTH(SepSun1+12)=9),SepSun1+12,""),IF(AND(YEAR(SepSun1+19)=CalendarYear,MONTH(SepSun1+19)=9),SepSun1+19,""))</f>
        <v>44455</v>
      </c>
      <c r="G38" s="4">
        <f>IF(DAY(SepSun1)=1,IF(AND(YEAR(SepSun1+13)=CalendarYear,MONTH(SepSun1+13)=9),SepSun1+13,""),IF(AND(YEAR(SepSun1+20)=CalendarYear,MONTH(SepSun1+20)=9),SepSun1+20,""))</f>
        <v>44456</v>
      </c>
      <c r="H38" s="35">
        <f>IF(DAY(SepSun1)=1,IF(AND(YEAR(SepSun1+14)=CalendarYear,MONTH(SepSun1+14)=9),SepSun1+14,""),IF(AND(YEAR(SepSun1+21)=CalendarYear,MONTH(SepSun1+21)=9),SepSun1+21,""))</f>
        <v>44457</v>
      </c>
      <c r="I38" s="27">
        <f>IF(DAY(OctSun1)=1,IF(AND(YEAR(OctSun1+8)=CalendarYear,MONTH(OctSun1+8)=10),OctSun1+8,""),IF(AND(YEAR(OctSun1+15)=CalendarYear,MONTH(OctSun1+15)=10),OctSun1+15,""))</f>
        <v>44479</v>
      </c>
      <c r="J38" s="30">
        <f>IF(DAY(OctSun1)=1,IF(AND(YEAR(OctSun1+9)=CalendarYear,MONTH(OctSun1+9)=10),OctSun1+9,""),IF(AND(YEAR(OctSun1+16)=CalendarYear,MONTH(OctSun1+16)=10),OctSun1+16,""))</f>
        <v>44480</v>
      </c>
      <c r="K38" s="4">
        <f>IF(DAY(OctSun1)=1,IF(AND(YEAR(OctSun1+10)=CalendarYear,MONTH(OctSun1+10)=10),OctSun1+10,""),IF(AND(YEAR(OctSun1+17)=CalendarYear,MONTH(OctSun1+17)=10),OctSun1+17,""))</f>
        <v>44481</v>
      </c>
      <c r="L38" s="4">
        <f>IF(DAY(OctSun1)=1,IF(AND(YEAR(OctSun1+11)=CalendarYear,MONTH(OctSun1+11)=10),OctSun1+11,""),IF(AND(YEAR(OctSun1+18)=CalendarYear,MONTH(OctSun1+18)=10),OctSun1+18,""))</f>
        <v>44482</v>
      </c>
      <c r="M38" s="4">
        <f>IF(DAY(OctSun1)=1,IF(AND(YEAR(OctSun1+12)=CalendarYear,MONTH(OctSun1+12)=10),OctSun1+12,""),IF(AND(YEAR(OctSun1+19)=CalendarYear,MONTH(OctSun1+19)=10),OctSun1+19,""))</f>
        <v>44483</v>
      </c>
      <c r="N38" s="4">
        <f>IF(DAY(OctSun1)=1,IF(AND(YEAR(OctSun1+13)=CalendarYear,MONTH(OctSun1+13)=10),OctSun1+13,""),IF(AND(YEAR(OctSun1+20)=CalendarYear,MONTH(OctSun1+20)=10),OctSun1+20,""))</f>
        <v>44484</v>
      </c>
      <c r="O38" s="35">
        <f>IF(DAY(OctSun1)=1,IF(AND(YEAR(OctSun1+14)=CalendarYear,MONTH(OctSun1+14)=10),OctSun1+14,""),IF(AND(YEAR(OctSun1+21)=CalendarYear,MONTH(OctSun1+21)=10),OctSun1+21,""))</f>
        <v>44485</v>
      </c>
      <c r="P38" s="91"/>
      <c r="S38" s="59"/>
    </row>
    <row r="39" spans="1:19" ht="14.25" customHeight="1" x14ac:dyDescent="0.2">
      <c r="A39" s="24" t="s">
        <v>13</v>
      </c>
      <c r="B39" s="71">
        <f>IF(DAY(SepSun1)=1,IF(AND(YEAR(SepSun1+15)=CalendarYear,MONTH(SepSun1+15)=9),SepSun1+15,""),IF(AND(YEAR(SepSun1+22)=CalendarYear,MONTH(SepSun1+22)=9),SepSun1+22,""))</f>
        <v>44458</v>
      </c>
      <c r="C39" s="4">
        <f>IF(DAY(SepSun1)=1,IF(AND(YEAR(SepSun1+16)=CalendarYear,MONTH(SepSun1+16)=9),SepSun1+16,""),IF(AND(YEAR(SepSun1+23)=CalendarYear,MONTH(SepSun1+23)=9),SepSun1+23,""))</f>
        <v>44459</v>
      </c>
      <c r="D39" s="4">
        <f>IF(DAY(SepSun1)=1,IF(AND(YEAR(SepSun1+17)=CalendarYear,MONTH(SepSun1+17)=9),SepSun1+17,""),IF(AND(YEAR(SepSun1+24)=CalendarYear,MONTH(SepSun1+24)=9),SepSun1+24,""))</f>
        <v>44460</v>
      </c>
      <c r="E39" s="4">
        <f>IF(DAY(SepSun1)=1,IF(AND(YEAR(SepSun1+18)=CalendarYear,MONTH(SepSun1+18)=9),SepSun1+18,""),IF(AND(YEAR(SepSun1+25)=CalendarYear,MONTH(SepSun1+25)=9),SepSun1+25,""))</f>
        <v>44461</v>
      </c>
      <c r="F39" s="4">
        <f>IF(DAY(SepSun1)=1,IF(AND(YEAR(SepSun1+19)=CalendarYear,MONTH(SepSun1+19)=9),SepSun1+19,""),IF(AND(YEAR(SepSun1+26)=CalendarYear,MONTH(SepSun1+26)=9),SepSun1+26,""))</f>
        <v>44462</v>
      </c>
      <c r="G39" s="4">
        <f>IF(DAY(SepSun1)=1,IF(AND(YEAR(SepSun1+20)=CalendarYear,MONTH(SepSun1+20)=9),SepSun1+20,""),IF(AND(YEAR(SepSun1+27)=CalendarYear,MONTH(SepSun1+27)=9),SepSun1+27,""))</f>
        <v>44463</v>
      </c>
      <c r="H39" s="35">
        <f>IF(DAY(SepSun1)=1,IF(AND(YEAR(SepSun1+21)=CalendarYear,MONTH(SepSun1+21)=9),SepSun1+21,""),IF(AND(YEAR(SepSun1+28)=CalendarYear,MONTH(SepSun1+28)=9),SepSun1+28,""))</f>
        <v>44464</v>
      </c>
      <c r="I39" s="27">
        <f>IF(DAY(OctSun1)=1,IF(AND(YEAR(OctSun1+15)=CalendarYear,MONTH(OctSun1+15)=10),OctSun1+15,""),IF(AND(YEAR(OctSun1+22)=CalendarYear,MONTH(OctSun1+22)=10),OctSun1+22,""))</f>
        <v>44486</v>
      </c>
      <c r="J39" s="4">
        <f>IF(DAY(OctSun1)=1,IF(AND(YEAR(OctSun1+16)=CalendarYear,MONTH(OctSun1+16)=10),OctSun1+16,""),IF(AND(YEAR(OctSun1+23)=CalendarYear,MONTH(OctSun1+23)=10),OctSun1+23,""))</f>
        <v>44487</v>
      </c>
      <c r="K39" s="4">
        <f>IF(DAY(OctSun1)=1,IF(AND(YEAR(OctSun1+17)=CalendarYear,MONTH(OctSun1+17)=10),OctSun1+17,""),IF(AND(YEAR(OctSun1+24)=CalendarYear,MONTH(OctSun1+24)=10),OctSun1+24,""))</f>
        <v>44488</v>
      </c>
      <c r="L39" s="4">
        <f>IF(DAY(OctSun1)=1,IF(AND(YEAR(OctSun1+18)=CalendarYear,MONTH(OctSun1+18)=10),OctSun1+18,""),IF(AND(YEAR(OctSun1+25)=CalendarYear,MONTH(OctSun1+25)=10),OctSun1+25,""))</f>
        <v>44489</v>
      </c>
      <c r="M39" s="4">
        <f>IF(DAY(OctSun1)=1,IF(AND(YEAR(OctSun1+19)=CalendarYear,MONTH(OctSun1+19)=10),OctSun1+19,""),IF(AND(YEAR(OctSun1+26)=CalendarYear,MONTH(OctSun1+26)=10),OctSun1+26,""))</f>
        <v>44490</v>
      </c>
      <c r="N39" s="4">
        <f>IF(DAY(OctSun1)=1,IF(AND(YEAR(OctSun1+20)=CalendarYear,MONTH(OctSun1+20)=10),OctSun1+20,""),IF(AND(YEAR(OctSun1+27)=CalendarYear,MONTH(OctSun1+27)=10),OctSun1+27,""))</f>
        <v>44491</v>
      </c>
      <c r="O39" s="35">
        <f>IF(DAY(OctSun1)=1,IF(AND(YEAR(OctSun1+21)=CalendarYear,MONTH(OctSun1+21)=10),OctSun1+21,""),IF(AND(YEAR(OctSun1+28)=CalendarYear,MONTH(OctSun1+28)=10),OctSun1+28,""))</f>
        <v>44492</v>
      </c>
      <c r="P39" s="91"/>
      <c r="S39" s="58"/>
    </row>
    <row r="40" spans="1:19" ht="14.25" customHeight="1" x14ac:dyDescent="0.2">
      <c r="A40" s="24" t="s">
        <v>14</v>
      </c>
      <c r="B40" s="71">
        <f>IF(DAY(SepSun1)=1,IF(AND(YEAR(SepSun1+22)=CalendarYear,MONTH(SepSun1+22)=9),SepSun1+22,""),IF(AND(YEAR(SepSun1+29)=CalendarYear,MONTH(SepSun1+29)=9),SepSun1+29,""))</f>
        <v>44465</v>
      </c>
      <c r="C40" s="30">
        <f>IF(DAY(SepSun1)=1,IF(AND(YEAR(SepSun1+23)=CalendarYear,MONTH(SepSun1+23)=9),SepSun1+23,""),IF(AND(YEAR(SepSun1+30)=CalendarYear,MONTH(SepSun1+30)=9),SepSun1+30,""))</f>
        <v>44466</v>
      </c>
      <c r="D40" s="4">
        <f>IF(DAY(SepSun1)=1,IF(AND(YEAR(SepSun1+24)=CalendarYear,MONTH(SepSun1+24)=9),SepSun1+24,""),IF(AND(YEAR(SepSun1+31)=CalendarYear,MONTH(SepSun1+31)=9),SepSun1+31,""))</f>
        <v>44467</v>
      </c>
      <c r="E40" s="4">
        <f>IF(DAY(SepSun1)=1,IF(AND(YEAR(SepSun1+25)=CalendarYear,MONTH(SepSun1+25)=9),SepSun1+25,""),IF(AND(YEAR(SepSun1+32)=CalendarYear,MONTH(SepSun1+32)=9),SepSun1+32,""))</f>
        <v>44468</v>
      </c>
      <c r="F40" s="4">
        <f>IF(DAY(SepSun1)=1,IF(AND(YEAR(SepSun1+26)=CalendarYear,MONTH(SepSun1+26)=9),SepSun1+26,""),IF(AND(YEAR(SepSun1+33)=CalendarYear,MONTH(SepSun1+33)=9),SepSun1+33,""))</f>
        <v>44469</v>
      </c>
      <c r="G40" s="4" t="str">
        <f>IF(DAY(SepSun1)=1,IF(AND(YEAR(SepSun1+27)=CalendarYear,MONTH(SepSun1+27)=9),SepSun1+27,""),IF(AND(YEAR(SepSun1+34)=CalendarYear,MONTH(SepSun1+34)=9),SepSun1+34,""))</f>
        <v/>
      </c>
      <c r="H40" s="35" t="str">
        <f>IF(DAY(SepSun1)=1,IF(AND(YEAR(SepSun1+28)=CalendarYear,MONTH(SepSun1+28)=9),SepSun1+28,""),IF(AND(YEAR(SepSun1+35)=CalendarYear,MONTH(SepSun1+35)=9),SepSun1+35,""))</f>
        <v/>
      </c>
      <c r="I40" s="27">
        <f>IF(DAY(OctSun1)=1,IF(AND(YEAR(OctSun1+22)=CalendarYear,MONTH(OctSun1+22)=10),OctSun1+22,""),IF(AND(YEAR(OctSun1+29)=CalendarYear,MONTH(OctSun1+29)=10),OctSun1+29,""))</f>
        <v>44493</v>
      </c>
      <c r="J40" s="30">
        <f>IF(DAY(OctSun1)=1,IF(AND(YEAR(OctSun1+23)=CalendarYear,MONTH(OctSun1+23)=10),OctSun1+23,""),IF(AND(YEAR(OctSun1+30)=CalendarYear,MONTH(OctSun1+30)=10),OctSun1+30,""))</f>
        <v>44494</v>
      </c>
      <c r="K40" s="4">
        <f>IF(DAY(OctSun1)=1,IF(AND(YEAR(OctSun1+24)=CalendarYear,MONTH(OctSun1+24)=10),OctSun1+24,""),IF(AND(YEAR(OctSun1+31)=CalendarYear,MONTH(OctSun1+31)=10),OctSun1+31,""))</f>
        <v>44495</v>
      </c>
      <c r="L40" s="4">
        <f>IF(DAY(OctSun1)=1,IF(AND(YEAR(OctSun1+25)=CalendarYear,MONTH(OctSun1+25)=10),OctSun1+25,""),IF(AND(YEAR(OctSun1+32)=CalendarYear,MONTH(OctSun1+32)=10),OctSun1+32,""))</f>
        <v>44496</v>
      </c>
      <c r="M40" s="4">
        <f>IF(DAY(OctSun1)=1,IF(AND(YEAR(OctSun1+26)=CalendarYear,MONTH(OctSun1+26)=10),OctSun1+26,""),IF(AND(YEAR(OctSun1+33)=CalendarYear,MONTH(OctSun1+33)=10),OctSun1+33,""))</f>
        <v>44497</v>
      </c>
      <c r="N40" s="4">
        <f>IF(DAY(OctSun1)=1,IF(AND(YEAR(OctSun1+27)=CalendarYear,MONTH(OctSun1+27)=10),OctSun1+27,""),IF(AND(YEAR(OctSun1+34)=CalendarYear,MONTH(OctSun1+34)=10),OctSun1+34,""))</f>
        <v>44498</v>
      </c>
      <c r="O40" s="35">
        <f>IF(DAY(OctSun1)=1,IF(AND(YEAR(OctSun1+28)=CalendarYear,MONTH(OctSun1+28)=10),OctSun1+28,""),IF(AND(YEAR(OctSun1+35)=CalendarYear,MONTH(OctSun1+35)=10),OctSun1+35,""))</f>
        <v>44499</v>
      </c>
      <c r="P40" s="91"/>
      <c r="S40" s="16"/>
    </row>
    <row r="41" spans="1:19" ht="14.25" customHeight="1" x14ac:dyDescent="0.2">
      <c r="A41" s="24"/>
      <c r="B41" s="42" t="str">
        <f>IF(DAY(SepSun1)=1,IF(AND(YEAR(SepSun1+29)=CalendarYear,MONTH(SepSun1+29)=9),SepSun1+29,""),IF(AND(YEAR(SepSun1+36)=CalendarYear,MONTH(SepSun1+36)=9),SepSun1+36,""))</f>
        <v/>
      </c>
      <c r="C41" s="37" t="str">
        <f>IF(DAY(SepSun1)=1,IF(AND(YEAR(SepSun1+30)=CalendarYear,MONTH(SepSun1+30)=9),SepSun1+30,""),IF(AND(YEAR(SepSun1+37)=CalendarYear,MONTH(SepSun1+37)=9),SepSun1+37,""))</f>
        <v/>
      </c>
      <c r="D41" s="37" t="str">
        <f>IF(DAY(SepSun1)=1,IF(AND(YEAR(SepSun1+31)=CalendarYear,MONTH(SepSun1+31)=9),SepSun1+31,""),IF(AND(YEAR(SepSun1+38)=CalendarYear,MONTH(SepSun1+38)=9),SepSun1+38,""))</f>
        <v/>
      </c>
      <c r="E41" s="37" t="str">
        <f>IF(DAY(SepSun1)=1,IF(AND(YEAR(SepSun1+32)=CalendarYear,MONTH(SepSun1+32)=9),SepSun1+32,""),IF(AND(YEAR(SepSun1+39)=CalendarYear,MONTH(SepSun1+39)=9),SepSun1+39,""))</f>
        <v/>
      </c>
      <c r="F41" s="37" t="str">
        <f>IF(DAY(SepSun1)=1,IF(AND(YEAR(SepSun1+33)=CalendarYear,MONTH(SepSun1+33)=9),SepSun1+33,""),IF(AND(YEAR(SepSun1+40)=CalendarYear,MONTH(SepSun1+40)=9),SepSun1+40,""))</f>
        <v/>
      </c>
      <c r="G41" s="37" t="str">
        <f>IF(DAY(SepSun1)=1,IF(AND(YEAR(SepSun1+34)=CalendarYear,MONTH(SepSun1+34)=9),SepSun1+34,""),IF(AND(YEAR(SepSun1+41)=CalendarYear,MONTH(SepSun1+41)=9),SepSun1+41,""))</f>
        <v/>
      </c>
      <c r="H41" s="38" t="str">
        <f>IF(DAY(SepSun1)=1,IF(AND(YEAR(SepSun1+35)=CalendarYear,MONTH(SepSun1+35)=9),SepSun1+35,""),IF(AND(YEAR(SepSun1+42)=CalendarYear,MONTH(SepSun1+42)=9),SepSun1+42,""))</f>
        <v/>
      </c>
      <c r="I41" s="37">
        <f>IF(DAY(OctSun1)=1,IF(AND(YEAR(OctSun1+29)=CalendarYear,MONTH(OctSun1+29)=10),OctSun1+29,""),IF(AND(YEAR(OctSun1+36)=CalendarYear,MONTH(OctSun1+36)=10),OctSun1+36,""))</f>
        <v>44500</v>
      </c>
      <c r="J41" s="37" t="str">
        <f>IF(DAY(OctSun1)=1,IF(AND(YEAR(OctSun1+30)=CalendarYear,MONTH(OctSun1+30)=10),OctSun1+30,""),IF(AND(YEAR(OctSun1+37)=CalendarYear,MONTH(OctSun1+37)=10),OctSun1+37,""))</f>
        <v/>
      </c>
      <c r="K41" s="37" t="str">
        <f>IF(DAY(OctSun1)=1,IF(AND(YEAR(OctSun1+31)=CalendarYear,MONTH(OctSun1+31)=10),OctSun1+31,""),IF(AND(YEAR(OctSun1+38)=CalendarYear,MONTH(OctSun1+38)=10),OctSun1+38,""))</f>
        <v/>
      </c>
      <c r="L41" s="37" t="str">
        <f>IF(DAY(OctSun1)=1,IF(AND(YEAR(OctSun1+32)=CalendarYear,MONTH(OctSun1+32)=10),OctSun1+32,""),IF(AND(YEAR(OctSun1+39)=CalendarYear,MONTH(OctSun1+39)=10),OctSun1+39,""))</f>
        <v/>
      </c>
      <c r="M41" s="37" t="str">
        <f>IF(DAY(OctSun1)=1,IF(AND(YEAR(OctSun1+33)=CalendarYear,MONTH(OctSun1+33)=10),OctSun1+33,""),IF(AND(YEAR(OctSun1+40)=CalendarYear,MONTH(OctSun1+40)=10),OctSun1+40,""))</f>
        <v/>
      </c>
      <c r="N41" s="37" t="str">
        <f>IF(DAY(OctSun1)=1,IF(AND(YEAR(OctSun1+34)=CalendarYear,MONTH(OctSun1+34)=10),OctSun1+34,""),IF(AND(YEAR(OctSun1+41)=CalendarYear,MONTH(OctSun1+41)=10),OctSun1+41,""))</f>
        <v/>
      </c>
      <c r="O41" s="38" t="str">
        <f>IF(DAY(OctSun1)=1,IF(AND(YEAR(OctSun1+35)=CalendarYear,MONTH(OctSun1+35)=10),OctSun1+35,""),IF(AND(YEAR(OctSun1+42)=CalendarYear,MONTH(OctSun1+42)=10),OctSun1+42,""))</f>
        <v/>
      </c>
      <c r="P41" s="91"/>
      <c r="S41" s="16"/>
    </row>
    <row r="42" spans="1:19" ht="14.25" customHeight="1" x14ac:dyDescent="0.2">
      <c r="A42" s="24" t="s">
        <v>15</v>
      </c>
      <c r="B42" s="164" t="s">
        <v>36</v>
      </c>
      <c r="C42" s="154"/>
      <c r="D42" s="154"/>
      <c r="E42" s="154"/>
      <c r="F42" s="154"/>
      <c r="G42" s="154"/>
      <c r="H42" s="155"/>
      <c r="I42" s="154" t="s">
        <v>37</v>
      </c>
      <c r="J42" s="154"/>
      <c r="K42" s="154"/>
      <c r="L42" s="154"/>
      <c r="M42" s="154"/>
      <c r="N42" s="154"/>
      <c r="O42" s="155"/>
      <c r="P42" s="91"/>
      <c r="S42" s="16"/>
    </row>
    <row r="43" spans="1:19" ht="14.25" customHeight="1" x14ac:dyDescent="0.2">
      <c r="A43" s="24" t="s">
        <v>23</v>
      </c>
      <c r="B43" s="70" t="s">
        <v>0</v>
      </c>
      <c r="C43" s="17" t="s">
        <v>51</v>
      </c>
      <c r="D43" s="17" t="s">
        <v>52</v>
      </c>
      <c r="E43" s="17" t="s">
        <v>53</v>
      </c>
      <c r="F43" s="17" t="s">
        <v>54</v>
      </c>
      <c r="G43" s="17" t="s">
        <v>55</v>
      </c>
      <c r="H43" s="34" t="s">
        <v>56</v>
      </c>
      <c r="I43" s="28" t="s">
        <v>0</v>
      </c>
      <c r="J43" s="17" t="s">
        <v>51</v>
      </c>
      <c r="K43" s="17" t="s">
        <v>52</v>
      </c>
      <c r="L43" s="17" t="s">
        <v>53</v>
      </c>
      <c r="M43" s="17" t="s">
        <v>54</v>
      </c>
      <c r="N43" s="17" t="s">
        <v>55</v>
      </c>
      <c r="O43" s="34" t="s">
        <v>56</v>
      </c>
      <c r="P43" s="91"/>
      <c r="S43" s="16"/>
    </row>
    <row r="44" spans="1:19" ht="14.25" customHeight="1" x14ac:dyDescent="0.2">
      <c r="A44" s="24"/>
      <c r="B44" s="71" t="str">
        <f>IF(DAY(NovSun1)=1,"",IF(AND(YEAR(NovSun1+1)=CalendarYear,MONTH(NovSun1+1)=11),NovSun1+1,""))</f>
        <v/>
      </c>
      <c r="C44" s="4">
        <f>IF(DAY(NovSun1)=1,"",IF(AND(YEAR(NovSun1+2)=CalendarYear,MONTH(NovSun1+2)=11),NovSun1+2,""))</f>
        <v>44501</v>
      </c>
      <c r="D44" s="4">
        <f>IF(DAY(NovSun1)=1,"",IF(AND(YEAR(NovSun1+3)=CalendarYear,MONTH(NovSun1+3)=11),NovSun1+3,""))</f>
        <v>44502</v>
      </c>
      <c r="E44" s="4">
        <f>IF(DAY(NovSun1)=1,"",IF(AND(YEAR(NovSun1+4)=CalendarYear,MONTH(NovSun1+4)=11),NovSun1+4,""))</f>
        <v>44503</v>
      </c>
      <c r="F44" s="4">
        <f>IF(DAY(NovSun1)=1,"",IF(AND(YEAR(NovSun1+5)=CalendarYear,MONTH(NovSun1+5)=11),NovSun1+5,""))</f>
        <v>44504</v>
      </c>
      <c r="G44" s="4">
        <f>IF(DAY(NovSun1)=1,"",IF(AND(YEAR(NovSun1+6)=CalendarYear,MONTH(NovSun1+6)=11),NovSun1+6,""))</f>
        <v>44505</v>
      </c>
      <c r="H44" s="35">
        <f>IF(DAY(NovSun1)=1,IF(AND(YEAR(NovSun1)=CalendarYear,MONTH(NovSun1)=11),NovSun1,""),IF(AND(YEAR(NovSun1+7)=CalendarYear,MONTH(NovSun1+7)=11),NovSun1+7,""))</f>
        <v>44506</v>
      </c>
      <c r="I44" s="27" t="str">
        <f>IF(DAY(DecSun1)=1,"",IF(AND(YEAR(DecSun1+1)=CalendarYear,MONTH(DecSun1+1)=12),DecSun1+1,""))</f>
        <v/>
      </c>
      <c r="J44" s="4" t="str">
        <f>IF(DAY(DecSun1)=1,"",IF(AND(YEAR(DecSun1+2)=CalendarYear,MONTH(DecSun1+2)=12),DecSun1+2,""))</f>
        <v/>
      </c>
      <c r="K44" s="4" t="str">
        <f>IF(DAY(DecSun1)=1,"",IF(AND(YEAR(DecSun1+3)=CalendarYear,MONTH(DecSun1+3)=12),DecSun1+3,""))</f>
        <v/>
      </c>
      <c r="L44" s="4">
        <f>IF(DAY(DecSun1)=1,"",IF(AND(YEAR(DecSun1+4)=CalendarYear,MONTH(DecSun1+4)=12),DecSun1+4,""))</f>
        <v>44531</v>
      </c>
      <c r="M44" s="4">
        <f>IF(DAY(DecSun1)=1,"",IF(AND(YEAR(DecSun1+5)=CalendarYear,MONTH(DecSun1+5)=12),DecSun1+5,""))</f>
        <v>44532</v>
      </c>
      <c r="N44" s="4">
        <f>IF(DAY(DecSun1)=1,"",IF(AND(YEAR(DecSun1+6)=CalendarYear,MONTH(DecSun1+6)=12),DecSun1+6,""))</f>
        <v>44533</v>
      </c>
      <c r="O44" s="35">
        <f>IF(DAY(DecSun1)=1,IF(AND(YEAR(DecSun1)=CalendarYear,MONTH(DecSun1)=12),DecSun1,""),IF(AND(YEAR(DecSun1+7)=CalendarYear,MONTH(DecSun1+7)=12),DecSun1+7,""))</f>
        <v>44534</v>
      </c>
      <c r="P44" s="91"/>
      <c r="S44" s="9"/>
    </row>
    <row r="45" spans="1:19" ht="14.25" customHeight="1" x14ac:dyDescent="0.2">
      <c r="A45" s="24" t="s">
        <v>24</v>
      </c>
      <c r="B45" s="71">
        <f>IF(DAY(NovSun1)=1,IF(AND(YEAR(NovSun1+1)=CalendarYear,MONTH(NovSun1+1)=11),NovSun1+1,""),IF(AND(YEAR(NovSun1+8)=CalendarYear,MONTH(NovSun1+8)=11),NovSun1+8,""))</f>
        <v>44507</v>
      </c>
      <c r="C45" s="30">
        <f>IF(DAY(NovSun1)=1,IF(AND(YEAR(NovSun1+2)=CalendarYear,MONTH(NovSun1+2)=11),NovSun1+2,""),IF(AND(YEAR(NovSun1+9)=CalendarYear,MONTH(NovSun1+9)=11),NovSun1+9,""))</f>
        <v>44508</v>
      </c>
      <c r="D45" s="4">
        <f>IF(DAY(NovSun1)=1,IF(AND(YEAR(NovSun1+3)=CalendarYear,MONTH(NovSun1+3)=11),NovSun1+3,""),IF(AND(YEAR(NovSun1+10)=CalendarYear,MONTH(NovSun1+10)=11),NovSun1+10,""))</f>
        <v>44509</v>
      </c>
      <c r="E45" s="4">
        <f>IF(DAY(NovSun1)=1,IF(AND(YEAR(NovSun1+4)=CalendarYear,MONTH(NovSun1+4)=11),NovSun1+4,""),IF(AND(YEAR(NovSun1+11)=CalendarYear,MONTH(NovSun1+11)=11),NovSun1+11,""))</f>
        <v>44510</v>
      </c>
      <c r="F45" s="4">
        <f>IF(DAY(NovSun1)=1,IF(AND(YEAR(NovSun1+5)=CalendarYear,MONTH(NovSun1+5)=11),NovSun1+5,""),IF(AND(YEAR(NovSun1+12)=CalendarYear,MONTH(NovSun1+12)=11),NovSun1+12,""))</f>
        <v>44511</v>
      </c>
      <c r="G45" s="4">
        <f>IF(DAY(NovSun1)=1,IF(AND(YEAR(NovSun1+6)=CalendarYear,MONTH(NovSun1+6)=11),NovSun1+6,""),IF(AND(YEAR(NovSun1+13)=CalendarYear,MONTH(NovSun1+13)=11),NovSun1+13,""))</f>
        <v>44512</v>
      </c>
      <c r="H45" s="35">
        <f>IF(DAY(NovSun1)=1,IF(AND(YEAR(NovSun1+7)=CalendarYear,MONTH(NovSun1+7)=11),NovSun1+7,""),IF(AND(YEAR(NovSun1+14)=CalendarYear,MONTH(NovSun1+14)=11),NovSun1+14,""))</f>
        <v>44513</v>
      </c>
      <c r="I45" s="27">
        <f>IF(DAY(DecSun1)=1,IF(AND(YEAR(DecSun1+1)=CalendarYear,MONTH(DecSun1+1)=12),DecSun1+1,""),IF(AND(YEAR(DecSun1+8)=CalendarYear,MONTH(DecSun1+8)=12),DecSun1+8,""))</f>
        <v>44535</v>
      </c>
      <c r="J45" s="30">
        <f>IF(DAY(DecSun1)=1,IF(AND(YEAR(DecSun1+2)=CalendarYear,MONTH(DecSun1+2)=12),DecSun1+2,""),IF(AND(YEAR(DecSun1+9)=CalendarYear,MONTH(DecSun1+9)=12),DecSun1+9,""))</f>
        <v>44536</v>
      </c>
      <c r="K45" s="4">
        <f>IF(DAY(DecSun1)=1,IF(AND(YEAR(DecSun1+3)=CalendarYear,MONTH(DecSun1+3)=12),DecSun1+3,""),IF(AND(YEAR(DecSun1+10)=CalendarYear,MONTH(DecSun1+10)=12),DecSun1+10,""))</f>
        <v>44537</v>
      </c>
      <c r="L45" s="4">
        <f>IF(DAY(DecSun1)=1,IF(AND(YEAR(DecSun1+4)=CalendarYear,MONTH(DecSun1+4)=12),DecSun1+4,""),IF(AND(YEAR(DecSun1+11)=CalendarYear,MONTH(DecSun1+11)=12),DecSun1+11,""))</f>
        <v>44538</v>
      </c>
      <c r="M45" s="4">
        <f>IF(DAY(DecSun1)=1,IF(AND(YEAR(DecSun1+5)=CalendarYear,MONTH(DecSun1+5)=12),DecSun1+5,""),IF(AND(YEAR(DecSun1+12)=CalendarYear,MONTH(DecSun1+12)=12),DecSun1+12,""))</f>
        <v>44539</v>
      </c>
      <c r="N45" s="4">
        <f>IF(DAY(DecSun1)=1,IF(AND(YEAR(DecSun1+6)=CalendarYear,MONTH(DecSun1+6)=12),DecSun1+6,""),IF(AND(YEAR(DecSun1+13)=CalendarYear,MONTH(DecSun1+13)=12),DecSun1+13,""))</f>
        <v>44540</v>
      </c>
      <c r="O45" s="35">
        <f>IF(DAY(DecSun1)=1,IF(AND(YEAR(DecSun1+7)=CalendarYear,MONTH(DecSun1+7)=12),DecSun1+7,""),IF(AND(YEAR(DecSun1+14)=CalendarYear,MONTH(DecSun1+14)=12),DecSun1+14,""))</f>
        <v>44541</v>
      </c>
      <c r="P45" s="91"/>
      <c r="S45" s="158"/>
    </row>
    <row r="46" spans="1:19" ht="14.25" customHeight="1" x14ac:dyDescent="0.2">
      <c r="B46" s="71">
        <f>IF(DAY(NovSun1)=1,IF(AND(YEAR(NovSun1+8)=CalendarYear,MONTH(NovSun1+8)=11),NovSun1+8,""),IF(AND(YEAR(NovSun1+15)=CalendarYear,MONTH(NovSun1+15)=11),NovSun1+15,""))</f>
        <v>44514</v>
      </c>
      <c r="C46" s="4">
        <f>IF(DAY(NovSun1)=1,IF(AND(YEAR(NovSun1+9)=CalendarYear,MONTH(NovSun1+9)=11),NovSun1+9,""),IF(AND(YEAR(NovSun1+16)=CalendarYear,MONTH(NovSun1+16)=11),NovSun1+16,""))</f>
        <v>44515</v>
      </c>
      <c r="D46" s="4">
        <f>IF(DAY(NovSun1)=1,IF(AND(YEAR(NovSun1+10)=CalendarYear,MONTH(NovSun1+10)=11),NovSun1+10,""),IF(AND(YEAR(NovSun1+17)=CalendarYear,MONTH(NovSun1+17)=11),NovSun1+17,""))</f>
        <v>44516</v>
      </c>
      <c r="E46" s="4">
        <f>IF(DAY(NovSun1)=1,IF(AND(YEAR(NovSun1+11)=CalendarYear,MONTH(NovSun1+11)=11),NovSun1+11,""),IF(AND(YEAR(NovSun1+18)=CalendarYear,MONTH(NovSun1+18)=11),NovSun1+18,""))</f>
        <v>44517</v>
      </c>
      <c r="F46" s="4">
        <f>IF(DAY(NovSun1)=1,IF(AND(YEAR(NovSun1+12)=CalendarYear,MONTH(NovSun1+12)=11),NovSun1+12,""),IF(AND(YEAR(NovSun1+19)=CalendarYear,MONTH(NovSun1+19)=11),NovSun1+19,""))</f>
        <v>44518</v>
      </c>
      <c r="G46" s="4">
        <f>IF(DAY(NovSun1)=1,IF(AND(YEAR(NovSun1+13)=CalendarYear,MONTH(NovSun1+13)=11),NovSun1+13,""),IF(AND(YEAR(NovSun1+20)=CalendarYear,MONTH(NovSun1+20)=11),NovSun1+20,""))</f>
        <v>44519</v>
      </c>
      <c r="H46" s="35">
        <f>IF(DAY(NovSun1)=1,IF(AND(YEAR(NovSun1+14)=CalendarYear,MONTH(NovSun1+14)=11),NovSun1+14,""),IF(AND(YEAR(NovSun1+21)=CalendarYear,MONTH(NovSun1+21)=11),NovSun1+21,""))</f>
        <v>44520</v>
      </c>
      <c r="I46" s="27">
        <f>IF(DAY(DecSun1)=1,IF(AND(YEAR(DecSun1+8)=CalendarYear,MONTH(DecSun1+8)=12),DecSun1+8,""),IF(AND(YEAR(DecSun1+15)=CalendarYear,MONTH(DecSun1+15)=12),DecSun1+15,""))</f>
        <v>44542</v>
      </c>
      <c r="J46" s="4">
        <f>IF(DAY(DecSun1)=1,IF(AND(YEAR(DecSun1+9)=CalendarYear,MONTH(DecSun1+9)=12),DecSun1+9,""),IF(AND(YEAR(DecSun1+16)=CalendarYear,MONTH(DecSun1+16)=12),DecSun1+16,""))</f>
        <v>44543</v>
      </c>
      <c r="K46" s="4">
        <f>IF(DAY(DecSun1)=1,IF(AND(YEAR(DecSun1+10)=CalendarYear,MONTH(DecSun1+10)=12),DecSun1+10,""),IF(AND(YEAR(DecSun1+17)=CalendarYear,MONTH(DecSun1+17)=12),DecSun1+17,""))</f>
        <v>44544</v>
      </c>
      <c r="L46" s="4">
        <f>IF(DAY(DecSun1)=1,IF(AND(YEAR(DecSun1+11)=CalendarYear,MONTH(DecSun1+11)=12),DecSun1+11,""),IF(AND(YEAR(DecSun1+18)=CalendarYear,MONTH(DecSun1+18)=12),DecSun1+18,""))</f>
        <v>44545</v>
      </c>
      <c r="M46" s="4">
        <f>IF(DAY(DecSun1)=1,IF(AND(YEAR(DecSun1+12)=CalendarYear,MONTH(DecSun1+12)=12),DecSun1+12,""),IF(AND(YEAR(DecSun1+19)=CalendarYear,MONTH(DecSun1+19)=12),DecSun1+19,""))</f>
        <v>44546</v>
      </c>
      <c r="N46" s="4">
        <f>IF(DAY(DecSun1)=1,IF(AND(YEAR(DecSun1+13)=CalendarYear,MONTH(DecSun1+13)=12),DecSun1+13,""),IF(AND(YEAR(DecSun1+20)=CalendarYear,MONTH(DecSun1+20)=12),DecSun1+20,""))</f>
        <v>44547</v>
      </c>
      <c r="O46" s="35">
        <f>IF(DAY(DecSun1)=1,IF(AND(YEAR(DecSun1+14)=CalendarYear,MONTH(DecSun1+14)=12),DecSun1+14,""),IF(AND(YEAR(DecSun1+21)=CalendarYear,MONTH(DecSun1+21)=12),DecSun1+21,""))</f>
        <v>44548</v>
      </c>
      <c r="P46" s="91"/>
      <c r="S46" s="158"/>
    </row>
    <row r="47" spans="1:19" ht="14.25" customHeight="1" x14ac:dyDescent="0.2">
      <c r="B47" s="71">
        <f>IF(DAY(NovSun1)=1,IF(AND(YEAR(NovSun1+15)=CalendarYear,MONTH(NovSun1+15)=11),NovSun1+15,""),IF(AND(YEAR(NovSun1+22)=CalendarYear,MONTH(NovSun1+22)=11),NovSun1+22,""))</f>
        <v>44521</v>
      </c>
      <c r="C47" s="30">
        <f>IF(DAY(NovSun1)=1,IF(AND(YEAR(NovSun1+16)=CalendarYear,MONTH(NovSun1+16)=11),NovSun1+16,""),IF(AND(YEAR(NovSun1+23)=CalendarYear,MONTH(NovSun1+23)=11),NovSun1+23,""))</f>
        <v>44522</v>
      </c>
      <c r="D47" s="4">
        <f>IF(DAY(NovSun1)=1,IF(AND(YEAR(NovSun1+17)=CalendarYear,MONTH(NovSun1+17)=11),NovSun1+17,""),IF(AND(YEAR(NovSun1+24)=CalendarYear,MONTH(NovSun1+24)=11),NovSun1+24,""))</f>
        <v>44523</v>
      </c>
      <c r="E47" s="4">
        <f>IF(DAY(NovSun1)=1,IF(AND(YEAR(NovSun1+18)=CalendarYear,MONTH(NovSun1+18)=11),NovSun1+18,""),IF(AND(YEAR(NovSun1+25)=CalendarYear,MONTH(NovSun1+25)=11),NovSun1+25,""))</f>
        <v>44524</v>
      </c>
      <c r="F47" s="4">
        <f>IF(DAY(NovSun1)=1,IF(AND(YEAR(NovSun1+19)=CalendarYear,MONTH(NovSun1+19)=11),NovSun1+19,""),IF(AND(YEAR(NovSun1+26)=CalendarYear,MONTH(NovSun1+26)=11),NovSun1+26,""))</f>
        <v>44525</v>
      </c>
      <c r="G47" s="4">
        <f>IF(DAY(NovSun1)=1,IF(AND(YEAR(NovSun1+20)=CalendarYear,MONTH(NovSun1+20)=11),NovSun1+20,""),IF(AND(YEAR(NovSun1+27)=CalendarYear,MONTH(NovSun1+27)=11),NovSun1+27,""))</f>
        <v>44526</v>
      </c>
      <c r="H47" s="35">
        <f>IF(DAY(NovSun1)=1,IF(AND(YEAR(NovSun1+21)=CalendarYear,MONTH(NovSun1+21)=11),NovSun1+21,""),IF(AND(YEAR(NovSun1+28)=CalendarYear,MONTH(NovSun1+28)=11),NovSun1+28,""))</f>
        <v>44527</v>
      </c>
      <c r="I47" s="27">
        <f>IF(DAY(DecSun1)=1,IF(AND(YEAR(DecSun1+15)=CalendarYear,MONTH(DecSun1+15)=12),DecSun1+15,""),IF(AND(YEAR(DecSun1+22)=CalendarYear,MONTH(DecSun1+22)=12),DecSun1+22,""))</f>
        <v>44549</v>
      </c>
      <c r="J47" s="30">
        <f>IF(DAY(DecSun1)=1,IF(AND(YEAR(DecSun1+16)=CalendarYear,MONTH(DecSun1+16)=12),DecSun1+16,""),IF(AND(YEAR(DecSun1+23)=CalendarYear,MONTH(DecSun1+23)=12),DecSun1+23,""))</f>
        <v>44550</v>
      </c>
      <c r="K47" s="4">
        <f>IF(DAY(DecSun1)=1,IF(AND(YEAR(DecSun1+17)=CalendarYear,MONTH(DecSun1+17)=12),DecSun1+17,""),IF(AND(YEAR(DecSun1+24)=CalendarYear,MONTH(DecSun1+24)=12),DecSun1+24,""))</f>
        <v>44551</v>
      </c>
      <c r="L47" s="4">
        <f>IF(DAY(DecSun1)=1,IF(AND(YEAR(DecSun1+18)=CalendarYear,MONTH(DecSun1+18)=12),DecSun1+18,""),IF(AND(YEAR(DecSun1+25)=CalendarYear,MONTH(DecSun1+25)=12),DecSun1+25,""))</f>
        <v>44552</v>
      </c>
      <c r="M47" s="4">
        <f>IF(DAY(DecSun1)=1,IF(AND(YEAR(DecSun1+19)=CalendarYear,MONTH(DecSun1+19)=12),DecSun1+19,""),IF(AND(YEAR(DecSun1+26)=CalendarYear,MONTH(DecSun1+26)=12),DecSun1+26,""))</f>
        <v>44553</v>
      </c>
      <c r="N47" s="108">
        <f>IF(DAY(DecSun1)=1,IF(AND(YEAR(DecSun1+20)=CalendarYear,MONTH(DecSun1+20)=12),DecSun1+20,""),IF(AND(YEAR(DecSun1+27)=CalendarYear,MONTH(DecSun1+27)=12),DecSun1+27,""))</f>
        <v>44554</v>
      </c>
      <c r="O47" s="50">
        <f>IF(DAY(DecSun1)=1,IF(AND(YEAR(DecSun1+21)=CalendarYear,MONTH(DecSun1+21)=12),DecSun1+21,""),IF(AND(YEAR(DecSun1+28)=CalendarYear,MONTH(DecSun1+28)=12),DecSun1+28,""))</f>
        <v>44555</v>
      </c>
      <c r="P47" s="91"/>
      <c r="S47" s="158"/>
    </row>
    <row r="48" spans="1:19" ht="14.25" customHeight="1" x14ac:dyDescent="0.2">
      <c r="B48" s="71">
        <f>IF(DAY(NovSun1)=1,IF(AND(YEAR(NovSun1+22)=CalendarYear,MONTH(NovSun1+22)=11),NovSun1+22,""),IF(AND(YEAR(NovSun1+29)=CalendarYear,MONTH(NovSun1+29)=11),NovSun1+29,""))</f>
        <v>44528</v>
      </c>
      <c r="C48" s="4">
        <f>IF(DAY(NovSun1)=1,IF(AND(YEAR(NovSun1+23)=CalendarYear,MONTH(NovSun1+23)=11),NovSun1+23,""),IF(AND(YEAR(NovSun1+30)=CalendarYear,MONTH(NovSun1+30)=11),NovSun1+30,""))</f>
        <v>44529</v>
      </c>
      <c r="D48" s="4">
        <f>IF(DAY(NovSun1)=1,IF(AND(YEAR(NovSun1+24)=CalendarYear,MONTH(NovSun1+24)=11),NovSun1+24,""),IF(AND(YEAR(NovSun1+31)=CalendarYear,MONTH(NovSun1+31)=11),NovSun1+31,""))</f>
        <v>44530</v>
      </c>
      <c r="E48" s="4" t="str">
        <f>IF(DAY(NovSun1)=1,IF(AND(YEAR(NovSun1+25)=CalendarYear,MONTH(NovSun1+25)=11),NovSun1+25,""),IF(AND(YEAR(NovSun1+32)=CalendarYear,MONTH(NovSun1+32)=11),NovSun1+32,""))</f>
        <v/>
      </c>
      <c r="F48" s="4" t="str">
        <f>IF(DAY(NovSun1)=1,IF(AND(YEAR(NovSun1+26)=CalendarYear,MONTH(NovSun1+26)=11),NovSun1+26,""),IF(AND(YEAR(NovSun1+33)=CalendarYear,MONTH(NovSun1+33)=11),NovSun1+33,""))</f>
        <v/>
      </c>
      <c r="G48" s="4" t="str">
        <f>IF(DAY(NovSun1)=1,IF(AND(YEAR(NovSun1+27)=CalendarYear,MONTH(NovSun1+27)=11),NovSun1+27,""),IF(AND(YEAR(NovSun1+34)=CalendarYear,MONTH(NovSun1+34)=11),NovSun1+34,""))</f>
        <v/>
      </c>
      <c r="H48" s="35" t="str">
        <f>IF(DAY(NovSun1)=1,IF(AND(YEAR(NovSun1+28)=CalendarYear,MONTH(NovSun1+28)=11),NovSun1+28,""),IF(AND(YEAR(NovSun1+35)=CalendarYear,MONTH(NovSun1+35)=11),NovSun1+35,""))</f>
        <v/>
      </c>
      <c r="I48" s="27">
        <f>IF(DAY(DecSun1)=1,IF(AND(YEAR(DecSun1+22)=CalendarYear,MONTH(DecSun1+22)=12),DecSun1+22,""),IF(AND(YEAR(DecSun1+29)=CalendarYear,MONTH(DecSun1+29)=12),DecSun1+29,""))</f>
        <v>44556</v>
      </c>
      <c r="J48" s="4">
        <f>IF(DAY(DecSun1)=1,IF(AND(YEAR(DecSun1+23)=CalendarYear,MONTH(DecSun1+23)=12),DecSun1+23,""),IF(AND(YEAR(DecSun1+30)=CalendarYear,MONTH(DecSun1+30)=12),DecSun1+30,""))</f>
        <v>44557</v>
      </c>
      <c r="K48" s="4">
        <f>IF(DAY(DecSun1)=1,IF(AND(YEAR(DecSun1+24)=CalendarYear,MONTH(DecSun1+24)=12),DecSun1+24,""),IF(AND(YEAR(DecSun1+31)=CalendarYear,MONTH(DecSun1+31)=12),DecSun1+31,""))</f>
        <v>44558</v>
      </c>
      <c r="L48" s="4">
        <f>IF(DAY(DecSun1)=1,IF(AND(YEAR(DecSun1+25)=CalendarYear,MONTH(DecSun1+25)=12),DecSun1+25,""),IF(AND(YEAR(DecSun1+32)=CalendarYear,MONTH(DecSun1+32)=12),DecSun1+32,""))</f>
        <v>44559</v>
      </c>
      <c r="M48" s="4">
        <f>IF(DAY(DecSun1)=1,IF(AND(YEAR(DecSun1+26)=CalendarYear,MONTH(DecSun1+26)=12),DecSun1+26,""),IF(AND(YEAR(DecSun1+33)=CalendarYear,MONTH(DecSun1+33)=12),DecSun1+33,""))</f>
        <v>44560</v>
      </c>
      <c r="N48" s="4">
        <f>IF(DAY(DecSun1)=1,IF(AND(YEAR(DecSun1+27)=CalendarYear,MONTH(DecSun1+27)=12),DecSun1+27,""),IF(AND(YEAR(DecSun1+34)=CalendarYear,MONTH(DecSun1+34)=12),DecSun1+34,""))</f>
        <v>44561</v>
      </c>
      <c r="O48" s="50">
        <v>1</v>
      </c>
      <c r="P48" s="91"/>
      <c r="S48" s="158"/>
    </row>
    <row r="49" spans="2:19" ht="14.25" customHeight="1" x14ac:dyDescent="0.2">
      <c r="B49" s="42" t="str">
        <f>IF(DAY(NovSun1)=1,IF(AND(YEAR(NovSun1+29)=CalendarYear,MONTH(NovSun1+29)=11),NovSun1+29,""),IF(AND(YEAR(NovSun1+36)=CalendarYear,MONTH(NovSun1+36)=11),NovSun1+36,""))</f>
        <v/>
      </c>
      <c r="C49" s="37" t="str">
        <f>IF(DAY(NovSun1)=1,IF(AND(YEAR(NovSun1+30)=CalendarYear,MONTH(NovSun1+30)=11),NovSun1+30,""),IF(AND(YEAR(NovSun1+37)=CalendarYear,MONTH(NovSun1+37)=11),NovSun1+37,""))</f>
        <v/>
      </c>
      <c r="D49" s="37" t="str">
        <f>IF(DAY(NovSun1)=1,IF(AND(YEAR(NovSun1+31)=CalendarYear,MONTH(NovSun1+31)=11),NovSun1+31,""),IF(AND(YEAR(NovSun1+38)=CalendarYear,MONTH(NovSun1+38)=11),NovSun1+38,""))</f>
        <v/>
      </c>
      <c r="E49" s="37" t="str">
        <f>IF(DAY(NovSun1)=1,IF(AND(YEAR(NovSun1+32)=CalendarYear,MONTH(NovSun1+32)=11),NovSun1+32,""),IF(AND(YEAR(NovSun1+39)=CalendarYear,MONTH(NovSun1+39)=11),NovSun1+39,""))</f>
        <v/>
      </c>
      <c r="F49" s="37" t="str">
        <f>IF(DAY(NovSun1)=1,IF(AND(YEAR(NovSun1+33)=CalendarYear,MONTH(NovSun1+33)=11),NovSun1+33,""),IF(AND(YEAR(NovSun1+40)=CalendarYear,MONTH(NovSun1+40)=11),NovSun1+40,""))</f>
        <v/>
      </c>
      <c r="G49" s="37" t="str">
        <f>IF(DAY(NovSun1)=1,IF(AND(YEAR(NovSun1+34)=CalendarYear,MONTH(NovSun1+34)=11),NovSun1+34,""),IF(AND(YEAR(NovSun1+41)=CalendarYear,MONTH(NovSun1+41)=11),NovSun1+41,""))</f>
        <v/>
      </c>
      <c r="H49" s="38" t="str">
        <f>IF(DAY(NovSun1)=1,IF(AND(YEAR(NovSun1+35)=CalendarYear,MONTH(NovSun1+35)=11),NovSun1+35,""),IF(AND(YEAR(NovSun1+42)=CalendarYear,MONTH(NovSun1+42)=11),NovSun1+42,""))</f>
        <v/>
      </c>
      <c r="I49" s="37" t="str">
        <f>IF(DAY(DecSun1)=1,IF(AND(YEAR(DecSun1+29)=CalendarYear,MONTH(DecSun1+29)=12),DecSun1+29,""),IF(AND(YEAR(DecSun1+36)=CalendarYear,MONTH(DecSun1+36)=12),DecSun1+36,""))</f>
        <v/>
      </c>
      <c r="J49" s="37" t="str">
        <f>IF(DAY(DecSun1)=1,IF(AND(YEAR(DecSun1+30)=CalendarYear,MONTH(DecSun1+30)=12),DecSun1+30,""),IF(AND(YEAR(DecSun1+37)=CalendarYear,MONTH(DecSun1+37)=12),DecSun1+37,""))</f>
        <v/>
      </c>
      <c r="K49" s="37" t="str">
        <f>IF(DAY(DecSun1)=1,IF(AND(YEAR(DecSun1+31)=CalendarYear,MONTH(DecSun1+31)=12),DecSun1+31,""),IF(AND(YEAR(DecSun1+38)=CalendarYear,MONTH(DecSun1+38)=12),DecSun1+38,""))</f>
        <v/>
      </c>
      <c r="L49" s="37" t="str">
        <f>IF(DAY(DecSun1)=1,IF(AND(YEAR(DecSun1+32)=CalendarYear,MONTH(DecSun1+32)=12),DecSun1+32,""),IF(AND(YEAR(DecSun1+39)=CalendarYear,MONTH(DecSun1+39)=12),DecSun1+39,""))</f>
        <v/>
      </c>
      <c r="M49" s="37" t="str">
        <f>IF(DAY(DecSun1)=1,IF(AND(YEAR(DecSun1+33)=CalendarYear,MONTH(DecSun1+33)=12),DecSun1+33,""),IF(AND(YEAR(DecSun1+40)=CalendarYear,MONTH(DecSun1+40)=12),DecSun1+40,""))</f>
        <v/>
      </c>
      <c r="N49" s="37" t="str">
        <f>IF(DAY(DecSun1)=1,IF(AND(YEAR(DecSun1+34)=CalendarYear,MONTH(DecSun1+34)=12),DecSun1+34,""),IF(AND(YEAR(DecSun1+41)=CalendarYear,MONTH(DecSun1+41)=12),DecSun1+41,""))</f>
        <v/>
      </c>
      <c r="O49" s="38" t="str">
        <f>IF(DAY(DecSun1)=1,IF(AND(YEAR(DecSun1+35)=CalendarYear,MONTH(DecSun1+35)=12),DecSun1+35,""),IF(AND(YEAR(DecSun1+42)=CalendarYear,MONTH(DecSun1+42)=12),DecSun1+42,""))</f>
        <v/>
      </c>
      <c r="P49" s="91"/>
      <c r="S49" s="158"/>
    </row>
    <row r="50" spans="2:19" ht="13.5" customHeight="1" x14ac:dyDescent="0.2">
      <c r="B50" s="66"/>
      <c r="C50" s="66"/>
      <c r="D50" s="66"/>
      <c r="E50" s="66"/>
      <c r="F50" s="66"/>
      <c r="G50" s="66"/>
      <c r="H50" s="66"/>
      <c r="I50" s="2"/>
      <c r="J50" s="2"/>
      <c r="K50" s="2"/>
      <c r="L50" s="2"/>
      <c r="M50" s="2"/>
      <c r="N50" s="2"/>
      <c r="O50" s="2"/>
      <c r="S50" s="8"/>
    </row>
    <row r="51" spans="2:19" ht="15" customHeight="1" x14ac:dyDescent="0.2">
      <c r="B51" s="66"/>
      <c r="C51" s="66"/>
      <c r="D51" s="66"/>
      <c r="E51" s="66"/>
      <c r="F51" s="66"/>
      <c r="G51" s="66"/>
      <c r="H51" s="66"/>
      <c r="I51" s="66"/>
      <c r="J51" s="66"/>
      <c r="K51" s="66"/>
      <c r="L51" s="66"/>
      <c r="M51" s="66"/>
      <c r="N51" s="66"/>
      <c r="O51" s="66"/>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1:E1"/>
    <mergeCell ref="F1:O1"/>
    <mergeCell ref="B3:H3"/>
    <mergeCell ref="I3:O3"/>
    <mergeCell ref="B42:H42"/>
    <mergeCell ref="I42:O42"/>
    <mergeCell ref="S45:S49"/>
    <mergeCell ref="L2:R2"/>
    <mergeCell ref="B18:H18"/>
    <mergeCell ref="I18:O18"/>
    <mergeCell ref="B26:H26"/>
    <mergeCell ref="I26:O26"/>
    <mergeCell ref="B34:H34"/>
    <mergeCell ref="I34:O34"/>
    <mergeCell ref="B10:H10"/>
    <mergeCell ref="I10:O10"/>
  </mergeCells>
  <dataValidations count="1">
    <dataValidation allowBlank="1" showInputMessage="1" showErrorMessage="1" errorTitle="Invalid Year" error="Enter a year from 1900 to 9999, or use the scroll bar to find a year." sqref="B1:B2" xr:uid="{2A0D16A6-D221-49E5-9567-3D4FBECCBBF6}"/>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N69"/>
  <sheetViews>
    <sheetView showGridLines="0" tabSelected="1" view="pageLayout" topLeftCell="C1" zoomScale="160" zoomScaleNormal="130" zoomScalePageLayoutView="160" workbookViewId="0">
      <selection activeCell="G1" sqref="G1:Q1"/>
    </sheetView>
  </sheetViews>
  <sheetFormatPr defaultColWidth="0.1640625" defaultRowHeight="11.25" x14ac:dyDescent="0.2"/>
  <cols>
    <col min="1" max="1" width="1.33203125" style="25" customWidth="1"/>
    <col min="2" max="2" width="7.1640625" style="1" customWidth="1"/>
    <col min="3" max="17" width="11" style="1" customWidth="1"/>
    <col min="18" max="18" width="2.1640625" style="1" customWidth="1"/>
    <col min="19" max="19" width="1.1640625" style="1" customWidth="1"/>
    <col min="20" max="20" width="5.1640625" customWidth="1"/>
    <col min="21" max="21" width="36" style="1" customWidth="1"/>
    <col min="22" max="22" width="49.1640625" style="1" customWidth="1"/>
    <col min="23" max="41" width="9.33203125" style="1" customWidth="1"/>
    <col min="42" max="42" width="9.5" style="1" customWidth="1"/>
    <col min="43" max="16384" width="0.1640625" style="1"/>
  </cols>
  <sheetData>
    <row r="1" spans="1:40" ht="30" customHeight="1" x14ac:dyDescent="0.2">
      <c r="A1" s="23" t="s">
        <v>6</v>
      </c>
      <c r="B1" s="91"/>
      <c r="C1" s="152">
        <v>2021</v>
      </c>
      <c r="D1" s="152"/>
      <c r="E1" s="152"/>
      <c r="F1" s="152"/>
      <c r="G1" s="159" t="s">
        <v>50</v>
      </c>
      <c r="H1" s="160"/>
      <c r="I1" s="160"/>
      <c r="J1" s="160"/>
      <c r="K1" s="160"/>
      <c r="L1" s="160"/>
      <c r="M1" s="160"/>
      <c r="N1" s="160"/>
      <c r="O1" s="160"/>
      <c r="P1" s="160"/>
      <c r="Q1" s="160"/>
      <c r="R1" s="137"/>
      <c r="S1" s="91"/>
      <c r="T1" s="110"/>
      <c r="U1" s="138" t="s">
        <v>63</v>
      </c>
      <c r="V1"/>
      <c r="W1"/>
      <c r="X1"/>
      <c r="Y1"/>
    </row>
    <row r="2" spans="1:40" ht="15.75" customHeight="1" x14ac:dyDescent="0.2">
      <c r="A2" s="24" t="s">
        <v>7</v>
      </c>
      <c r="B2" s="153"/>
      <c r="C2" s="153"/>
      <c r="D2" s="153"/>
      <c r="E2" s="153"/>
      <c r="F2" s="153"/>
      <c r="G2" s="153"/>
      <c r="H2" s="153"/>
      <c r="I2" s="153"/>
      <c r="J2" s="153"/>
      <c r="K2" s="2"/>
      <c r="L2" s="2"/>
      <c r="M2" s="2"/>
      <c r="N2" s="2"/>
      <c r="O2" s="2"/>
      <c r="P2" s="2"/>
      <c r="Q2" s="2"/>
      <c r="R2" s="2"/>
      <c r="S2" s="91"/>
    </row>
    <row r="3" spans="1:40" ht="15.75" customHeight="1" x14ac:dyDescent="0.3">
      <c r="A3" s="25" t="s">
        <v>8</v>
      </c>
      <c r="B3" s="32"/>
      <c r="C3" s="196" t="s">
        <v>26</v>
      </c>
      <c r="D3" s="196"/>
      <c r="E3" s="196"/>
      <c r="F3" s="196"/>
      <c r="G3" s="196"/>
      <c r="H3" s="196"/>
      <c r="I3" s="196"/>
      <c r="J3" s="192"/>
      <c r="K3" s="196" t="s">
        <v>27</v>
      </c>
      <c r="L3" s="196"/>
      <c r="M3" s="196"/>
      <c r="N3" s="196"/>
      <c r="O3" s="196"/>
      <c r="P3" s="196"/>
      <c r="Q3" s="196"/>
      <c r="R3" s="2"/>
      <c r="S3" s="92"/>
      <c r="U3" s="60" t="s">
        <v>38</v>
      </c>
      <c r="V3" s="2"/>
      <c r="W3" s="2"/>
      <c r="X3" s="2"/>
      <c r="Y3" s="2"/>
      <c r="Z3" s="2"/>
      <c r="AA3" s="2"/>
      <c r="AB3" s="2"/>
      <c r="AC3" s="2"/>
      <c r="AD3" s="2"/>
      <c r="AE3" s="2"/>
      <c r="AF3" s="2"/>
      <c r="AG3" s="2"/>
      <c r="AH3" s="2"/>
      <c r="AI3" s="2"/>
      <c r="AJ3" s="2"/>
      <c r="AK3" s="2"/>
      <c r="AL3" s="2"/>
      <c r="AM3" s="2"/>
      <c r="AN3" s="2"/>
    </row>
    <row r="4" spans="1:40" ht="15.75" customHeight="1" x14ac:dyDescent="0.25">
      <c r="A4" s="24" t="s">
        <v>17</v>
      </c>
      <c r="B4" s="33"/>
      <c r="C4" s="199" t="s">
        <v>73</v>
      </c>
      <c r="D4" s="200" t="s">
        <v>74</v>
      </c>
      <c r="E4" s="200" t="s">
        <v>75</v>
      </c>
      <c r="F4" s="200" t="s">
        <v>76</v>
      </c>
      <c r="G4" s="200" t="s">
        <v>77</v>
      </c>
      <c r="H4" s="200" t="s">
        <v>78</v>
      </c>
      <c r="I4" s="200" t="s">
        <v>79</v>
      </c>
      <c r="J4" s="190"/>
      <c r="K4" s="199" t="s">
        <v>73</v>
      </c>
      <c r="L4" s="200" t="s">
        <v>74</v>
      </c>
      <c r="M4" s="200" t="s">
        <v>75</v>
      </c>
      <c r="N4" s="200" t="s">
        <v>76</v>
      </c>
      <c r="O4" s="200" t="s">
        <v>77</v>
      </c>
      <c r="P4" s="200" t="s">
        <v>78</v>
      </c>
      <c r="Q4" s="200" t="s">
        <v>79</v>
      </c>
      <c r="R4" s="2"/>
      <c r="S4" s="91"/>
      <c r="U4" s="61" t="s">
        <v>39</v>
      </c>
      <c r="X4" s="2"/>
      <c r="AF4" s="2"/>
      <c r="AN4" s="2"/>
    </row>
    <row r="5" spans="1:40" ht="15.75" customHeight="1" x14ac:dyDescent="0.25">
      <c r="A5" s="24"/>
      <c r="B5" s="33"/>
      <c r="C5" s="185" t="str">
        <f>IF(DAY(JanSun1)=1,"",IF(AND(YEAR(JanSun1+1)=CalendarYear,MONTH(JanSun1+1)=1),JanSun1+1,""))</f>
        <v/>
      </c>
      <c r="D5" s="185" t="str">
        <f>IF(DAY(JanSun1)=1,"",IF(AND(YEAR(JanSun1+2)=CalendarYear,MONTH(JanSun1+2)=1),JanSun1+2,""))</f>
        <v/>
      </c>
      <c r="E5" s="185" t="str">
        <f>IF(DAY(JanSun1)=1,"",IF(AND(YEAR(JanSun1+3)=CalendarYear,MONTH(JanSun1+3)=1),JanSun1+3,""))</f>
        <v/>
      </c>
      <c r="F5" s="184" t="str">
        <f>IF(DAY(JanSun1)=1,"",IF(AND(YEAR(JanSun1+4)=CalendarYear,MONTH(JanSun1+4)=1),JanSun1+4,""))</f>
        <v/>
      </c>
      <c r="G5" s="185" t="str">
        <f>IF(DAY(JanSun1)=1,"",IF(AND(YEAR(JanSun1+5)=CalendarYear,MONTH(JanSun1+5)=1),JanSun1+5,""))</f>
        <v/>
      </c>
      <c r="H5" s="184">
        <f>IF(DAY(JanSun1)=1,"",IF(AND(YEAR(JanSun1+6)=CalendarYear,MONTH(JanSun1+6)=1),JanSun1+6,""))</f>
        <v>44197</v>
      </c>
      <c r="I5" s="185">
        <f>IF(DAY(JanSun1)=1,IF(AND(YEAR(JanSun1)=CalendarYear,MONTH(JanSun1)=1),JanSun1,""),IF(AND(YEAR(JanSun1+7)=CalendarYear,MONTH(JanSun1+7)=1),JanSun1+7,""))</f>
        <v>44198</v>
      </c>
      <c r="J5" s="4"/>
      <c r="K5" s="184" t="str">
        <f>IF(DAY(FebSun1)=1,"",IF(AND(YEAR(FebSun1+1)=CalendarYear,MONTH(FebSun1+1)=2),FebSun1+1,""))</f>
        <v/>
      </c>
      <c r="L5" s="186">
        <f>IF(DAY(FebSun1)=1,"",IF(AND(YEAR(FebSun1+2)=CalendarYear,MONTH(FebSun1+2)=2),FebSun1+2,""))</f>
        <v>44228</v>
      </c>
      <c r="M5" s="186">
        <f>IF(DAY(FebSun1)=1,"",IF(AND(YEAR(FebSun1+3)=CalendarYear,MONTH(FebSun1+3)=2),FebSun1+3,""))</f>
        <v>44229</v>
      </c>
      <c r="N5" s="186">
        <f>IF(DAY(FebSun1)=1,"",IF(AND(YEAR(FebSun1+4)=CalendarYear,MONTH(FebSun1+4)=2),FebSun1+4,""))</f>
        <v>44230</v>
      </c>
      <c r="O5" s="186">
        <f>IF(DAY(FebSun1)=1,"",IF(AND(YEAR(FebSun1+5)=CalendarYear,MONTH(FebSun1+5)=2),FebSun1+5,""))</f>
        <v>44231</v>
      </c>
      <c r="P5" s="186">
        <f>IF(DAY(FebSun1)=1,"",IF(AND(YEAR(FebSun1+6)=CalendarYear,MONTH(FebSun1+6)=2),FebSun1+6,""))</f>
        <v>44232</v>
      </c>
      <c r="Q5" s="185">
        <f>IF(DAY(FebSun1)=1,IF(AND(YEAR(FebSun1)=CalendarYear,MONTH(FebSun1)=2),FebSun1,""),IF(AND(YEAR(FebSun1+7)=CalendarYear,MONTH(FebSun1+7)=2),FebSun1+7,""))</f>
        <v>44233</v>
      </c>
      <c r="R5" s="2"/>
      <c r="S5" s="91"/>
      <c r="U5" s="61" t="s">
        <v>41</v>
      </c>
      <c r="X5" s="2"/>
      <c r="AF5" s="2"/>
      <c r="AN5" s="2"/>
    </row>
    <row r="6" spans="1:40" ht="15.75" customHeight="1" x14ac:dyDescent="0.25">
      <c r="A6" s="24"/>
      <c r="B6" s="33"/>
      <c r="C6" s="184">
        <f>IF(DAY(JanSun1)=1,IF(AND(YEAR(JanSun1+1)=CalendarYear,MONTH(JanSun1+1)=1),JanSun1+1,""),IF(AND(YEAR(JanSun1+8)=CalendarYear,MONTH(JanSun1+8)=1),JanSun1+8,""))</f>
        <v>44199</v>
      </c>
      <c r="D6" s="186">
        <f>IF(DAY(JanSun1)=1,IF(AND(YEAR(JanSun1+2)=CalendarYear,MONTH(JanSun1+2)=1),JanSun1+2,""),IF(AND(YEAR(JanSun1+9)=CalendarYear,MONTH(JanSun1+9)=1),JanSun1+9,""))</f>
        <v>44200</v>
      </c>
      <c r="E6" s="186">
        <f>IF(DAY(JanSun1)=1,IF(AND(YEAR(JanSun1+3)=CalendarYear,MONTH(JanSun1+3)=1),JanSun1+3,""),IF(AND(YEAR(JanSun1+10)=CalendarYear,MONTH(JanSun1+10)=1),JanSun1+10,""))</f>
        <v>44201</v>
      </c>
      <c r="F6" s="186">
        <f>IF(DAY(JanSun1)=1,IF(AND(YEAR(JanSun1+4)=CalendarYear,MONTH(JanSun1+4)=1),JanSun1+4,""),IF(AND(YEAR(JanSun1+11)=CalendarYear,MONTH(JanSun1+11)=1),JanSun1+11,""))</f>
        <v>44202</v>
      </c>
      <c r="G6" s="186">
        <f>IF(DAY(JanSun1)=1,IF(AND(YEAR(JanSun1+5)=CalendarYear,MONTH(JanSun1+5)=1),JanSun1+5,""),IF(AND(YEAR(JanSun1+12)=CalendarYear,MONTH(JanSun1+12)=1),JanSun1+12,""))</f>
        <v>44203</v>
      </c>
      <c r="H6" s="186">
        <f>IF(DAY(JanSun1)=1,IF(AND(YEAR(JanSun1+6)=CalendarYear,MONTH(JanSun1+6)=1),JanSun1+6,""),IF(AND(YEAR(JanSun1+13)=CalendarYear,MONTH(JanSun1+13)=1),JanSun1+13,""))</f>
        <v>44204</v>
      </c>
      <c r="I6" s="185">
        <f>IF(DAY(JanSun1)=1,IF(AND(YEAR(JanSun1+7)=CalendarYear,MONTH(JanSun1+7)=1),JanSun1+7,""),IF(AND(YEAR(JanSun1+14)=CalendarYear,MONTH(JanSun1+14)=1),JanSun1+14,""))</f>
        <v>44205</v>
      </c>
      <c r="J6" s="4"/>
      <c r="K6" s="184">
        <f>IF(DAY(FebSun1)=1,IF(AND(YEAR(FebSun1+1)=CalendarYear,MONTH(FebSun1+1)=2),FebSun1+1,""),IF(AND(YEAR(FebSun1+8)=CalendarYear,MONTH(FebSun1+8)=2),FebSun1+8,""))</f>
        <v>44234</v>
      </c>
      <c r="L6" s="187">
        <f>IF(DAY(FebSun1)=1,IF(AND(YEAR(FebSun1+2)=CalendarYear,MONTH(FebSun1+2)=2),FebSun1+2,""),IF(AND(YEAR(FebSun1+9)=CalendarYear,MONTH(FebSun1+9)=2),FebSun1+9,""))</f>
        <v>44235</v>
      </c>
      <c r="M6" s="187">
        <f>IF(DAY(FebSun1)=1,IF(AND(YEAR(FebSun1+3)=CalendarYear,MONTH(FebSun1+3)=2),FebSun1+3,""),IF(AND(YEAR(FebSun1+10)=CalendarYear,MONTH(FebSun1+10)=2),FebSun1+10,""))</f>
        <v>44236</v>
      </c>
      <c r="N6" s="187">
        <f>IF(DAY(FebSun1)=1,IF(AND(YEAR(FebSun1+4)=CalendarYear,MONTH(FebSun1+4)=2),FebSun1+4,""),IF(AND(YEAR(FebSun1+11)=CalendarYear,MONTH(FebSun1+11)=2),FebSun1+11,""))</f>
        <v>44237</v>
      </c>
      <c r="O6" s="187">
        <f>IF(DAY(FebSun1)=1,IF(AND(YEAR(FebSun1+5)=CalendarYear,MONTH(FebSun1+5)=2),FebSun1+5,""),IF(AND(YEAR(FebSun1+12)=CalendarYear,MONTH(FebSun1+12)=2),FebSun1+12,""))</f>
        <v>44238</v>
      </c>
      <c r="P6" s="187">
        <f>IF(DAY(FebSun1)=1,IF(AND(YEAR(FebSun1+6)=CalendarYear,MONTH(FebSun1+6)=2),FebSun1+6,""),IF(AND(YEAR(FebSun1+13)=CalendarYear,MONTH(FebSun1+13)=2),FebSun1+13,""))</f>
        <v>44239</v>
      </c>
      <c r="Q6" s="185">
        <f>IF(DAY(FebSun1)=1,IF(AND(YEAR(FebSun1+7)=CalendarYear,MONTH(FebSun1+7)=2),FebSun1+7,""),IF(AND(YEAR(FebSun1+14)=CalendarYear,MONTH(FebSun1+14)=2),FebSun1+14,""))</f>
        <v>44240</v>
      </c>
      <c r="R6" s="2"/>
      <c r="S6" s="91"/>
      <c r="U6" s="62" t="s">
        <v>40</v>
      </c>
      <c r="X6" s="2"/>
      <c r="AF6" s="2"/>
      <c r="AN6" s="2"/>
    </row>
    <row r="7" spans="1:40" ht="15.75" customHeight="1" x14ac:dyDescent="0.25">
      <c r="B7" s="33"/>
      <c r="C7" s="184">
        <f>IF(DAY(JanSun1)=1,IF(AND(YEAR(JanSun1+8)=CalendarYear,MONTH(JanSun1+8)=1),JanSun1+8,""),IF(AND(YEAR(JanSun1+15)=CalendarYear,MONTH(JanSun1+15)=1),JanSun1+15,""))</f>
        <v>44206</v>
      </c>
      <c r="D7" s="187">
        <f>IF(DAY(JanSun1)=1,IF(AND(YEAR(JanSun1+9)=CalendarYear,MONTH(JanSun1+9)=1),JanSun1+9,""),IF(AND(YEAR(JanSun1+16)=CalendarYear,MONTH(JanSun1+16)=1),JanSun1+16,""))</f>
        <v>44207</v>
      </c>
      <c r="E7" s="187">
        <f>IF(DAY(JanSun1)=1,IF(AND(YEAR(JanSun1+10)=CalendarYear,MONTH(JanSun1+10)=1),JanSun1+10,""),IF(AND(YEAR(JanSun1+17)=CalendarYear,MONTH(JanSun1+17)=1),JanSun1+17,""))</f>
        <v>44208</v>
      </c>
      <c r="F7" s="187">
        <f>IF(DAY(JanSun1)=1,IF(AND(YEAR(JanSun1+11)=CalendarYear,MONTH(JanSun1+11)=1),JanSun1+11,""),IF(AND(YEAR(JanSun1+18)=CalendarYear,MONTH(JanSun1+18)=1),JanSun1+18,""))</f>
        <v>44209</v>
      </c>
      <c r="G7" s="187">
        <f>IF(DAY(JanSun1)=1,IF(AND(YEAR(JanSun1+12)=CalendarYear,MONTH(JanSun1+12)=1),JanSun1+12,""),IF(AND(YEAR(JanSun1+19)=CalendarYear,MONTH(JanSun1+19)=1),JanSun1+19,""))</f>
        <v>44210</v>
      </c>
      <c r="H7" s="187">
        <f>IF(DAY(JanSun1)=1,IF(AND(YEAR(JanSun1+13)=CalendarYear,MONTH(JanSun1+13)=1),JanSun1+13,""),IF(AND(YEAR(JanSun1+20)=CalendarYear,MONTH(JanSun1+20)=1),JanSun1+20,""))</f>
        <v>44211</v>
      </c>
      <c r="I7" s="185">
        <f>IF(DAY(JanSun1)=1,IF(AND(YEAR(JanSun1+14)=CalendarYear,MONTH(JanSun1+14)=1),JanSun1+14,""),IF(AND(YEAR(JanSun1+21)=CalendarYear,MONTH(JanSun1+21)=1),JanSun1+21,""))</f>
        <v>44212</v>
      </c>
      <c r="J7" s="4"/>
      <c r="K7" s="184">
        <f>IF(DAY(FebSun1)=1,IF(AND(YEAR(FebSun1+8)=CalendarYear,MONTH(FebSun1+8)=2),FebSun1+8,""),IF(AND(YEAR(FebSun1+15)=CalendarYear,MONTH(FebSun1+15)=2),FebSun1+15,""))</f>
        <v>44241</v>
      </c>
      <c r="L7" s="186">
        <f>IF(DAY(FebSun1)=1,IF(AND(YEAR(FebSun1+9)=CalendarYear,MONTH(FebSun1+9)=2),FebSun1+9,""),IF(AND(YEAR(FebSun1+16)=CalendarYear,MONTH(FebSun1+16)=2),FebSun1+16,""))</f>
        <v>44242</v>
      </c>
      <c r="M7" s="186">
        <f>IF(DAY(FebSun1)=1,IF(AND(YEAR(FebSun1+10)=CalendarYear,MONTH(FebSun1+10)=2),FebSun1+10,""),IF(AND(YEAR(FebSun1+17)=CalendarYear,MONTH(FebSun1+17)=2),FebSun1+17,""))</f>
        <v>44243</v>
      </c>
      <c r="N7" s="186">
        <f>IF(DAY(FebSun1)=1,IF(AND(YEAR(FebSun1+11)=CalendarYear,MONTH(FebSun1+11)=2),FebSun1+11,""),IF(AND(YEAR(FebSun1+18)=CalendarYear,MONTH(FebSun1+18)=2),FebSun1+18,""))</f>
        <v>44244</v>
      </c>
      <c r="O7" s="186">
        <f>IF(DAY(FebSun1)=1,IF(AND(YEAR(FebSun1+12)=CalendarYear,MONTH(FebSun1+12)=2),FebSun1+12,""),IF(AND(YEAR(FebSun1+19)=CalendarYear,MONTH(FebSun1+19)=2),FebSun1+19,""))</f>
        <v>44245</v>
      </c>
      <c r="P7" s="186">
        <f>IF(DAY(FebSun1)=1,IF(AND(YEAR(FebSun1+13)=CalendarYear,MONTH(FebSun1+13)=2),FebSun1+13,""),IF(AND(YEAR(FebSun1+20)=CalendarYear,MONTH(FebSun1+20)=2),FebSun1+20,""))</f>
        <v>44246</v>
      </c>
      <c r="Q7" s="185">
        <f>IF(DAY(FebSun1)=1,IF(AND(YEAR(FebSun1+14)=CalendarYear,MONTH(FebSun1+14)=2),FebSun1+14,""),IF(AND(YEAR(FebSun1+21)=CalendarYear,MONTH(FebSun1+21)=2),FebSun1+21,""))</f>
        <v>44247</v>
      </c>
      <c r="R7" s="2"/>
      <c r="S7" s="91"/>
      <c r="U7" s="62" t="s">
        <v>42</v>
      </c>
      <c r="X7" s="2"/>
      <c r="AF7" s="2"/>
      <c r="AN7" s="2"/>
    </row>
    <row r="8" spans="1:40" ht="15.75" customHeight="1" x14ac:dyDescent="0.25">
      <c r="B8" s="33"/>
      <c r="C8" s="184">
        <f>IF(DAY(JanSun1)=1,IF(AND(YEAR(JanSun1+15)=CalendarYear,MONTH(JanSun1+15)=1),JanSun1+15,""),IF(AND(YEAR(JanSun1+22)=CalendarYear,MONTH(JanSun1+22)=1),JanSun1+22,""))</f>
        <v>44213</v>
      </c>
      <c r="D8" s="186">
        <f>IF(DAY(JanSun1)=1,IF(AND(YEAR(JanSun1+16)=CalendarYear,MONTH(JanSun1+16)=1),JanSun1+16,""),IF(AND(YEAR(JanSun1+23)=CalendarYear,MONTH(JanSun1+23)=1),JanSun1+23,""))</f>
        <v>44214</v>
      </c>
      <c r="E8" s="186">
        <f>IF(DAY(JanSun1)=1,IF(AND(YEAR(JanSun1+17)=CalendarYear,MONTH(JanSun1+17)=1),JanSun1+17,""),IF(AND(YEAR(JanSun1+24)=CalendarYear,MONTH(JanSun1+24)=1),JanSun1+24,""))</f>
        <v>44215</v>
      </c>
      <c r="F8" s="186">
        <f>IF(DAY(JanSun1)=1,IF(AND(YEAR(JanSun1+18)=CalendarYear,MONTH(JanSun1+18)=1),JanSun1+18,""),IF(AND(YEAR(JanSun1+25)=CalendarYear,MONTH(JanSun1+25)=1),JanSun1+25,""))</f>
        <v>44216</v>
      </c>
      <c r="G8" s="186">
        <f>IF(DAY(JanSun1)=1,IF(AND(YEAR(JanSun1+19)=CalendarYear,MONTH(JanSun1+19)=1),JanSun1+19,""),IF(AND(YEAR(JanSun1+26)=CalendarYear,MONTH(JanSun1+26)=1),JanSun1+26,""))</f>
        <v>44217</v>
      </c>
      <c r="H8" s="186">
        <f>IF(DAY(JanSun1)=1,IF(AND(YEAR(JanSun1+20)=CalendarYear,MONTH(JanSun1+20)=1),JanSun1+20,""),IF(AND(YEAR(JanSun1+27)=CalendarYear,MONTH(JanSun1+27)=1),JanSun1+27,""))</f>
        <v>44218</v>
      </c>
      <c r="I8" s="185">
        <f>IF(DAY(JanSun1)=1,IF(AND(YEAR(JanSun1+21)=CalendarYear,MONTH(JanSun1+21)=1),JanSun1+21,""),IF(AND(YEAR(JanSun1+28)=CalendarYear,MONTH(JanSun1+28)=1),JanSun1+28,""))</f>
        <v>44219</v>
      </c>
      <c r="J8" s="4"/>
      <c r="K8" s="184">
        <f>IF(DAY(FebSun1)=1,IF(AND(YEAR(FebSun1+15)=CalendarYear,MONTH(FebSun1+15)=2),FebSun1+15,""),IF(AND(YEAR(FebSun1+22)=CalendarYear,MONTH(FebSun1+22)=2),FebSun1+22,""))</f>
        <v>44248</v>
      </c>
      <c r="L8" s="187">
        <f>IF(DAY(FebSun1)=1,IF(AND(YEAR(FebSun1+16)=CalendarYear,MONTH(FebSun1+16)=2),FebSun1+16,""),IF(AND(YEAR(FebSun1+23)=CalendarYear,MONTH(FebSun1+23)=2),FebSun1+23,""))</f>
        <v>44249</v>
      </c>
      <c r="M8" s="187">
        <f>IF(DAY(FebSun1)=1,IF(AND(YEAR(FebSun1+17)=CalendarYear,MONTH(FebSun1+17)=2),FebSun1+17,""),IF(AND(YEAR(FebSun1+24)=CalendarYear,MONTH(FebSun1+24)=2),FebSun1+24,""))</f>
        <v>44250</v>
      </c>
      <c r="N8" s="187">
        <f>IF(DAY(FebSun1)=1,IF(AND(YEAR(FebSun1+18)=CalendarYear,MONTH(FebSun1+18)=2),FebSun1+18,""),IF(AND(YEAR(FebSun1+25)=CalendarYear,MONTH(FebSun1+25)=2),FebSun1+25,""))</f>
        <v>44251</v>
      </c>
      <c r="O8" s="187">
        <f>IF(DAY(FebSun1)=1,IF(AND(YEAR(FebSun1+19)=CalendarYear,MONTH(FebSun1+19)=2),FebSun1+19,""),IF(AND(YEAR(FebSun1+26)=CalendarYear,MONTH(FebSun1+26)=2),FebSun1+26,""))</f>
        <v>44252</v>
      </c>
      <c r="P8" s="187">
        <f>IF(DAY(FebSun1)=1,IF(AND(YEAR(FebSun1+20)=CalendarYear,MONTH(FebSun1+20)=2),FebSun1+20,""),IF(AND(YEAR(FebSun1+27)=CalendarYear,MONTH(FebSun1+27)=2),FebSun1+27,""))</f>
        <v>44253</v>
      </c>
      <c r="Q8" s="185">
        <f>IF(DAY(FebSun1)=1,IF(AND(YEAR(FebSun1+21)=CalendarYear,MONTH(FebSun1+21)=2),FebSun1+21,""),IF(AND(YEAR(FebSun1+28)=CalendarYear,MONTH(FebSun1+28)=2),FebSun1+28,""))</f>
        <v>44254</v>
      </c>
      <c r="R8" s="2"/>
      <c r="S8" s="91"/>
      <c r="U8" s="62" t="s">
        <v>43</v>
      </c>
      <c r="X8" s="2"/>
      <c r="AF8" s="2"/>
      <c r="AN8" s="2"/>
    </row>
    <row r="9" spans="1:40" ht="15.75" customHeight="1" x14ac:dyDescent="0.25">
      <c r="B9" s="33"/>
      <c r="C9" s="184">
        <f>IF(DAY(JanSun1)=1,IF(AND(YEAR(JanSun1+22)=CalendarYear,MONTH(JanSun1+22)=1),JanSun1+22,""),IF(AND(YEAR(JanSun1+29)=CalendarYear,MONTH(JanSun1+29)=1),JanSun1+29,""))</f>
        <v>44220</v>
      </c>
      <c r="D9" s="187">
        <f>IF(DAY(JanSun1)=1,IF(AND(YEAR(JanSun1+23)=CalendarYear,MONTH(JanSun1+23)=1),JanSun1+23,""),IF(AND(YEAR(JanSun1+30)=CalendarYear,MONTH(JanSun1+30)=1),JanSun1+30,""))</f>
        <v>44221</v>
      </c>
      <c r="E9" s="187">
        <f>IF(DAY(JanSun1)=1,IF(AND(YEAR(JanSun1+24)=CalendarYear,MONTH(JanSun1+24)=1),JanSun1+24,""),IF(AND(YEAR(JanSun1+31)=CalendarYear,MONTH(JanSun1+31)=1),JanSun1+31,""))</f>
        <v>44222</v>
      </c>
      <c r="F9" s="187">
        <f>IF(DAY(JanSun1)=1,IF(AND(YEAR(JanSun1+25)=CalendarYear,MONTH(JanSun1+25)=1),JanSun1+25,""),IF(AND(YEAR(JanSun1+32)=CalendarYear,MONTH(JanSun1+32)=1),JanSun1+32,""))</f>
        <v>44223</v>
      </c>
      <c r="G9" s="187">
        <f>IF(DAY(JanSun1)=1,IF(AND(YEAR(JanSun1+26)=CalendarYear,MONTH(JanSun1+26)=1),JanSun1+26,""),IF(AND(YEAR(JanSun1+33)=CalendarYear,MONTH(JanSun1+33)=1),JanSun1+33,""))</f>
        <v>44224</v>
      </c>
      <c r="H9" s="187">
        <f>IF(DAY(JanSun1)=1,IF(AND(YEAR(JanSun1+27)=CalendarYear,MONTH(JanSun1+27)=1),JanSun1+27,""),IF(AND(YEAR(JanSun1+34)=CalendarYear,MONTH(JanSun1+34)=1),JanSun1+34,""))</f>
        <v>44225</v>
      </c>
      <c r="I9" s="185">
        <f>IF(DAY(JanSun1)=1,IF(AND(YEAR(JanSun1+28)=CalendarYear,MONTH(JanSun1+28)=1),JanSun1+28,""),IF(AND(YEAR(JanSun1+35)=CalendarYear,MONTH(JanSun1+35)=1),JanSun1+35,""))</f>
        <v>44226</v>
      </c>
      <c r="J9" s="4"/>
      <c r="K9" s="184">
        <f>IF(DAY(FebSun1)=1,IF(AND(YEAR(FebSun1+22)=CalendarYear,MONTH(FebSun1+22)=2),FebSun1+22,""),IF(AND(YEAR(FebSun1+29)=CalendarYear,MONTH(FebSun1+29)=2),FebSun1+29,""))</f>
        <v>44255</v>
      </c>
      <c r="L9" s="185" t="str">
        <f>IF(DAY(FebSun1)=1,IF(AND(YEAR(FebSun1+23)=CalendarYear,MONTH(FebSun1+23)=2),FebSun1+23,""),IF(AND(YEAR(FebSun1+30)=CalendarYear,MONTH(FebSun1+30)=2),FebSun1+30,""))</f>
        <v/>
      </c>
      <c r="M9" s="185" t="str">
        <f>IF(DAY(FebSun1)=1,IF(AND(YEAR(FebSun1+24)=CalendarYear,MONTH(FebSun1+24)=2),FebSun1+24,""),IF(AND(YEAR(FebSun1+31)=CalendarYear,MONTH(FebSun1+31)=2),FebSun1+31,""))</f>
        <v/>
      </c>
      <c r="N9" s="185" t="str">
        <f>IF(DAY(FebSun1)=1,IF(AND(YEAR(FebSun1+25)=CalendarYear,MONTH(FebSun1+25)=2),FebSun1+25,""),IF(AND(YEAR(FebSun1+32)=CalendarYear,MONTH(FebSun1+32)=2),FebSun1+32,""))</f>
        <v/>
      </c>
      <c r="O9" s="185" t="str">
        <f>IF(DAY(FebSun1)=1,IF(AND(YEAR(FebSun1+26)=CalendarYear,MONTH(FebSun1+26)=2),FebSun1+26,""),IF(AND(YEAR(FebSun1+33)=CalendarYear,MONTH(FebSun1+33)=2),FebSun1+33,""))</f>
        <v/>
      </c>
      <c r="P9" s="185" t="str">
        <f>IF(DAY(FebSun1)=1,IF(AND(YEAR(FebSun1+27)=CalendarYear,MONTH(FebSun1+27)=2),FebSun1+27,""),IF(AND(YEAR(FebSun1+34)=CalendarYear,MONTH(FebSun1+34)=2),FebSun1+34,""))</f>
        <v/>
      </c>
      <c r="Q9" s="185" t="str">
        <f>IF(DAY(FebSun1)=1,IF(AND(YEAR(FebSun1+28)=CalendarYear,MONTH(FebSun1+28)=2),FebSun1+28,""),IF(AND(YEAR(FebSun1+35)=CalendarYear,MONTH(FebSun1+35)=2),FebSun1+35,""))</f>
        <v/>
      </c>
      <c r="R9" s="2"/>
      <c r="S9" s="91"/>
      <c r="U9" s="63" t="s">
        <v>44</v>
      </c>
      <c r="X9" s="2"/>
      <c r="AF9" s="2"/>
      <c r="AN9" s="2"/>
    </row>
    <row r="10" spans="1:40" ht="18" customHeight="1" x14ac:dyDescent="0.25">
      <c r="B10" s="36"/>
      <c r="C10" s="185">
        <f>IF(DAY(JanSun1)=1,IF(AND(YEAR(JanSun1+29)=CalendarYear,MONTH(JanSun1+29)=1),JanSun1+29,""),IF(AND(YEAR(JanSun1+36)=CalendarYear,MONTH(JanSun1+36)=1),JanSun1+36,""))</f>
        <v>44227</v>
      </c>
      <c r="D10" s="185" t="str">
        <f>IF(DAY(JanSun1)=1,IF(AND(YEAR(JanSun1+30)=CalendarYear,MONTH(JanSun1+30)=1),JanSun1+30,""),IF(AND(YEAR(JanSun1+37)=CalendarYear,MONTH(JanSun1+37)=1),JanSun1+37,""))</f>
        <v/>
      </c>
      <c r="E10" s="185" t="str">
        <f>IF(DAY(JanSun1)=1,IF(AND(YEAR(JanSun1+31)=CalendarYear,MONTH(JanSun1+31)=1),JanSun1+31,""),IF(AND(YEAR(JanSun1+38)=CalendarYear,MONTH(JanSun1+38)=1),JanSun1+38,""))</f>
        <v/>
      </c>
      <c r="F10" s="185" t="str">
        <f>IF(DAY(JanSun1)=1,IF(AND(YEAR(JanSun1+32)=CalendarYear,MONTH(JanSun1+32)=1),JanSun1+32,""),IF(AND(YEAR(JanSun1+39)=CalendarYear,MONTH(JanSun1+39)=1),JanSun1+39,""))</f>
        <v/>
      </c>
      <c r="G10" s="185" t="str">
        <f>IF(DAY(JanSun1)=1,IF(AND(YEAR(JanSun1+33)=CalendarYear,MONTH(JanSun1+33)=1),JanSun1+33,""),IF(AND(YEAR(JanSun1+40)=CalendarYear,MONTH(JanSun1+40)=1),JanSun1+40,""))</f>
        <v/>
      </c>
      <c r="H10" s="185" t="str">
        <f>IF(DAY(JanSun1)=1,IF(AND(YEAR(JanSun1+34)=CalendarYear,MONTH(JanSun1+34)=1),JanSun1+34,""),IF(AND(YEAR(JanSun1+41)=CalendarYear,MONTH(JanSun1+41)=1),JanSun1+41,""))</f>
        <v/>
      </c>
      <c r="I10" s="185" t="str">
        <f>IF(DAY(JanSun1)=1,IF(AND(YEAR(JanSun1+35)=CalendarYear,MONTH(JanSun1+35)=1),JanSun1+35,""),IF(AND(YEAR(JanSun1+42)=CalendarYear,MONTH(JanSun1+42)=1),JanSun1+42,""))</f>
        <v/>
      </c>
      <c r="J10" s="37"/>
      <c r="K10" s="37" t="str">
        <f>IF(DAY(FebSun1)=1,IF(AND(YEAR(FebSun1+29)=CalendarYear,MONTH(FebSun1+29)=2),FebSun1+29,""),IF(AND(YEAR(FebSun1+36)=CalendarYear,MONTH(FebSun1+36)=2),FebSun1+36,""))</f>
        <v/>
      </c>
      <c r="L10" s="37" t="str">
        <f>IF(DAY(FebSun1)=1,IF(AND(YEAR(FebSun1+30)=CalendarYear,MONTH(FebSun1+30)=2),FebSun1+30,""),IF(AND(YEAR(FebSun1+37)=CalendarYear,MONTH(FebSun1+37)=2),FebSun1+37,""))</f>
        <v/>
      </c>
      <c r="M10" s="37" t="str">
        <f>IF(DAY(FebSun1)=1,IF(AND(YEAR(FebSun1+31)=CalendarYear,MONTH(FebSun1+31)=2),FebSun1+31,""),IF(AND(YEAR(FebSun1+38)=CalendarYear,MONTH(FebSun1+38)=2),FebSun1+38,""))</f>
        <v/>
      </c>
      <c r="N10" s="37" t="str">
        <f>IF(DAY(FebSun1)=1,IF(AND(YEAR(FebSun1+32)=CalendarYear,MONTH(FebSun1+32)=2),FebSun1+32,""),IF(AND(YEAR(FebSun1+39)=CalendarYear,MONTH(FebSun1+39)=2),FebSun1+39,""))</f>
        <v/>
      </c>
      <c r="O10" s="37" t="str">
        <f>IF(DAY(FebSun1)=1,IF(AND(YEAR(FebSun1+33)=CalendarYear,MONTH(FebSun1+33)=2),FebSun1+33,""),IF(AND(YEAR(FebSun1+40)=CalendarYear,MONTH(FebSun1+40)=2),FebSun1+40,""))</f>
        <v/>
      </c>
      <c r="P10" s="37" t="str">
        <f>IF(DAY(FebSun1)=1,IF(AND(YEAR(FebSun1+34)=CalendarYear,MONTH(FebSun1+34)=2),FebSun1+34,""),IF(AND(YEAR(FebSun1+41)=CalendarYear,MONTH(FebSun1+41)=2),FebSun1+41,""))</f>
        <v/>
      </c>
      <c r="Q10" s="38" t="str">
        <f>IF(DAY(FebSun1)=1,IF(AND(YEAR(FebSun1+35)=CalendarYear,MONTH(FebSun1+35)=2),FebSun1+35,""),IF(AND(YEAR(FebSun1+42)=CalendarYear,MONTH(FebSun1+42)=2),FebSun1+42,""))</f>
        <v/>
      </c>
      <c r="R10" s="2"/>
      <c r="S10" s="91"/>
      <c r="U10" s="62" t="s">
        <v>45</v>
      </c>
      <c r="X10" s="2"/>
      <c r="AF10" s="2"/>
      <c r="AN10" s="2"/>
    </row>
    <row r="11" spans="1:40" ht="15.75" customHeight="1" x14ac:dyDescent="0.25">
      <c r="B11" s="2"/>
      <c r="C11" s="4"/>
      <c r="D11" s="4"/>
      <c r="E11" s="4"/>
      <c r="F11" s="4"/>
      <c r="G11" s="4"/>
      <c r="H11" s="4"/>
      <c r="I11" s="4"/>
      <c r="J11" s="4"/>
      <c r="K11" s="4"/>
      <c r="L11" s="4"/>
      <c r="M11" s="4"/>
      <c r="N11" s="4"/>
      <c r="O11" s="4"/>
      <c r="P11" s="4"/>
      <c r="Q11" s="4"/>
      <c r="R11" s="2"/>
      <c r="S11" s="91"/>
      <c r="U11" s="62" t="s">
        <v>46</v>
      </c>
      <c r="X11" s="2"/>
      <c r="AF11" s="2"/>
      <c r="AN11" s="2"/>
    </row>
    <row r="12" spans="1:40" ht="15.75" customHeight="1" x14ac:dyDescent="0.2">
      <c r="A12" s="24" t="s">
        <v>9</v>
      </c>
      <c r="B12" s="43"/>
      <c r="C12" s="196" t="s">
        <v>28</v>
      </c>
      <c r="D12" s="196"/>
      <c r="E12" s="196"/>
      <c r="F12" s="196"/>
      <c r="G12" s="196"/>
      <c r="H12" s="196"/>
      <c r="I12" s="196"/>
      <c r="J12" s="191"/>
      <c r="K12" s="196" t="s">
        <v>29</v>
      </c>
      <c r="L12" s="196"/>
      <c r="M12" s="196"/>
      <c r="N12" s="196"/>
      <c r="O12" s="196"/>
      <c r="P12" s="196"/>
      <c r="Q12" s="196"/>
      <c r="R12" s="2"/>
      <c r="S12" s="93"/>
      <c r="U12" s="11"/>
      <c r="V12" s="3"/>
      <c r="W12" s="3"/>
      <c r="X12" s="2"/>
      <c r="Y12" s="3"/>
      <c r="Z12" s="3"/>
      <c r="AA12" s="3"/>
      <c r="AB12" s="3"/>
      <c r="AC12" s="3"/>
      <c r="AD12" s="3"/>
      <c r="AE12" s="3"/>
      <c r="AF12" s="2"/>
      <c r="AG12" s="3"/>
      <c r="AH12" s="3"/>
      <c r="AI12" s="3"/>
      <c r="AJ12" s="3"/>
      <c r="AK12" s="3"/>
      <c r="AL12" s="3"/>
      <c r="AM12" s="3"/>
      <c r="AN12" s="2"/>
    </row>
    <row r="13" spans="1:40" ht="15.75" customHeight="1" x14ac:dyDescent="0.25">
      <c r="A13" s="24" t="s">
        <v>18</v>
      </c>
      <c r="B13" s="33"/>
      <c r="C13" s="199" t="s">
        <v>73</v>
      </c>
      <c r="D13" s="200" t="s">
        <v>74</v>
      </c>
      <c r="E13" s="200" t="s">
        <v>75</v>
      </c>
      <c r="F13" s="200" t="s">
        <v>76</v>
      </c>
      <c r="G13" s="200" t="s">
        <v>77</v>
      </c>
      <c r="H13" s="200" t="s">
        <v>78</v>
      </c>
      <c r="I13" s="200" t="s">
        <v>79</v>
      </c>
      <c r="J13" s="189"/>
      <c r="K13" s="199" t="s">
        <v>73</v>
      </c>
      <c r="L13" s="200" t="s">
        <v>74</v>
      </c>
      <c r="M13" s="200" t="s">
        <v>75</v>
      </c>
      <c r="N13" s="200" t="s">
        <v>76</v>
      </c>
      <c r="O13" s="200" t="s">
        <v>77</v>
      </c>
      <c r="P13" s="200" t="s">
        <v>78</v>
      </c>
      <c r="Q13" s="200" t="s">
        <v>79</v>
      </c>
      <c r="R13" s="2"/>
      <c r="S13" s="91"/>
      <c r="U13" s="12"/>
      <c r="X13" s="2"/>
      <c r="AF13" s="2"/>
      <c r="AN13" s="2"/>
    </row>
    <row r="14" spans="1:40" ht="15.75" customHeight="1" x14ac:dyDescent="0.2">
      <c r="B14" s="33"/>
      <c r="C14" s="184" t="str">
        <f>IF(DAY(MarSun1)=1,"",IF(AND(YEAR(MarSun1+1)=CalendarYear,MONTH(MarSun1+1)=3),MarSun1+1,""))</f>
        <v/>
      </c>
      <c r="D14" s="186">
        <f>IF(DAY(MarSun1)=1,"",IF(AND(YEAR(MarSun1+2)=CalendarYear,MONTH(MarSun1+2)=3),MarSun1+2,""))</f>
        <v>44256</v>
      </c>
      <c r="E14" s="186">
        <f>IF(DAY(MarSun1)=1,"",IF(AND(YEAR(MarSun1+3)=CalendarYear,MONTH(MarSun1+3)=3),MarSun1+3,""))</f>
        <v>44257</v>
      </c>
      <c r="F14" s="186">
        <f>IF(DAY(MarSun1)=1,"",IF(AND(YEAR(MarSun1+4)=CalendarYear,MONTH(MarSun1+4)=3),MarSun1+4,""))</f>
        <v>44258</v>
      </c>
      <c r="G14" s="186">
        <f>IF(DAY(MarSun1)=1,"",IF(AND(YEAR(MarSun1+5)=CalendarYear,MONTH(MarSun1+5)=3),MarSun1+5,""))</f>
        <v>44259</v>
      </c>
      <c r="H14" s="186">
        <f>IF(DAY(MarSun1)=1,"",IF(AND(YEAR(MarSun1+6)=CalendarYear,MONTH(MarSun1+6)=3),MarSun1+6,""))</f>
        <v>44260</v>
      </c>
      <c r="I14" s="185">
        <f>IF(DAY(MarSun1)=1,IF(AND(YEAR(MarSun1)=CalendarYear,MONTH(MarSun1)=3),MarSun1,""),IF(AND(YEAR(MarSun1+7)=CalendarYear,MONTH(MarSun1+7)=3),MarSun1+7,""))</f>
        <v>44261</v>
      </c>
      <c r="J14" s="190"/>
      <c r="K14" s="184" t="str">
        <f>IF(DAY(AprSun1)=1,"",IF(AND(YEAR(AprSun1+1)=CalendarYear,MONTH(AprSun1+1)=4),AprSun1+1,""))</f>
        <v/>
      </c>
      <c r="L14" s="185" t="str">
        <f>IF(DAY(AprSun1)=1,"",IF(AND(YEAR(AprSun1+2)=CalendarYear,MONTH(AprSun1+2)=4),AprSun1+2,""))</f>
        <v/>
      </c>
      <c r="M14" s="185" t="str">
        <f>IF(DAY(AprSun1)=1,"",IF(AND(YEAR(AprSun1+3)=CalendarYear,MONTH(AprSun1+3)=4),AprSun1+3,""))</f>
        <v/>
      </c>
      <c r="N14" s="185" t="str">
        <f>IF(DAY(AprSun1)=1,"",IF(AND(YEAR(AprSun1+4)=CalendarYear,MONTH(AprSun1+4)=4),AprSun1+4,""))</f>
        <v/>
      </c>
      <c r="O14" s="184">
        <f>IF(DAY(AprSun1)=1,"",IF(AND(YEAR(AprSun1+5)=CalendarYear,MONTH(AprSun1+5)=4),AprSun1+5,""))</f>
        <v>44287</v>
      </c>
      <c r="P14" s="184">
        <f>IF(DAY(AprSun1)=1,"",IF(AND(YEAR(AprSun1+6)=CalendarYear,MONTH(AprSun1+6)=4),AprSun1+6,""))</f>
        <v>44288</v>
      </c>
      <c r="Q14" s="185">
        <f>IF(DAY(AprSun1)=1,IF(AND(YEAR(AprSun1)=CalendarYear,MONTH(AprSun1)=4),AprSun1,""),IF(AND(YEAR(AprSun1+7)=CalendarYear,MONTH(AprSun1+7)=4),AprSun1+7,""))</f>
        <v>44289</v>
      </c>
      <c r="R14" s="2"/>
      <c r="S14" s="91"/>
      <c r="U14" s="10"/>
      <c r="X14" s="2"/>
      <c r="AF14" s="2"/>
      <c r="AN14" s="2"/>
    </row>
    <row r="15" spans="1:40" ht="15.75" customHeight="1" x14ac:dyDescent="0.2">
      <c r="A15" s="24"/>
      <c r="B15" s="33"/>
      <c r="C15" s="184">
        <f>IF(DAY(MarSun1)=1,IF(AND(YEAR(MarSun1+1)=CalendarYear,MONTH(MarSun1+1)=3),MarSun1+1,""),IF(AND(YEAR(MarSun1+8)=CalendarYear,MONTH(MarSun1+8)=3),MarSun1+8,""))</f>
        <v>44262</v>
      </c>
      <c r="D15" s="187">
        <f>IF(DAY(MarSun1)=1,IF(AND(YEAR(MarSun1+2)=CalendarYear,MONTH(MarSun1+2)=3),MarSun1+2,""),IF(AND(YEAR(MarSun1+9)=CalendarYear,MONTH(MarSun1+9)=3),MarSun1+9,""))</f>
        <v>44263</v>
      </c>
      <c r="E15" s="187">
        <f>IF(DAY(MarSun1)=1,IF(AND(YEAR(MarSun1+3)=CalendarYear,MONTH(MarSun1+3)=3),MarSun1+3,""),IF(AND(YEAR(MarSun1+10)=CalendarYear,MONTH(MarSun1+10)=3),MarSun1+10,""))</f>
        <v>44264</v>
      </c>
      <c r="F15" s="187">
        <f>IF(DAY(MarSun1)=1,IF(AND(YEAR(MarSun1+4)=CalendarYear,MONTH(MarSun1+4)=3),MarSun1+4,""),IF(AND(YEAR(MarSun1+11)=CalendarYear,MONTH(MarSun1+11)=3),MarSun1+11,""))</f>
        <v>44265</v>
      </c>
      <c r="G15" s="187">
        <f>IF(DAY(MarSun1)=1,IF(AND(YEAR(MarSun1+5)=CalendarYear,MONTH(MarSun1+5)=3),MarSun1+5,""),IF(AND(YEAR(MarSun1+12)=CalendarYear,MONTH(MarSun1+12)=3),MarSun1+12,""))</f>
        <v>44266</v>
      </c>
      <c r="H15" s="187">
        <f>IF(DAY(MarSun1)=1,IF(AND(YEAR(MarSun1+6)=CalendarYear,MONTH(MarSun1+6)=3),MarSun1+6,""),IF(AND(YEAR(MarSun1+13)=CalendarYear,MONTH(MarSun1+13)=3),MarSun1+13,""))</f>
        <v>44267</v>
      </c>
      <c r="I15" s="185">
        <f>IF(DAY(MarSun1)=1,IF(AND(YEAR(MarSun1+7)=CalendarYear,MONTH(MarSun1+7)=3),MarSun1+7,""),IF(AND(YEAR(MarSun1+14)=CalendarYear,MONTH(MarSun1+14)=3),MarSun1+14,""))</f>
        <v>44268</v>
      </c>
      <c r="J15" s="4"/>
      <c r="K15" s="184">
        <f>IF(DAY(AprSun1)=1,IF(AND(YEAR(AprSun1+1)=CalendarYear,MONTH(AprSun1+1)=4),AprSun1+1,""),IF(AND(YEAR(AprSun1+8)=CalendarYear,MONTH(AprSun1+8)=4),AprSun1+8,""))</f>
        <v>44290</v>
      </c>
      <c r="L15" s="184">
        <f>IF(DAY(AprSun1)=1,IF(AND(YEAR(AprSun1+2)=CalendarYear,MONTH(AprSun1+2)=4),AprSun1+2,""),IF(AND(YEAR(AprSun1+9)=CalendarYear,MONTH(AprSun1+9)=4),AprSun1+9,""))</f>
        <v>44291</v>
      </c>
      <c r="M15" s="187">
        <f>IF(DAY(AprSun1)=1,IF(AND(YEAR(AprSun1+3)=CalendarYear,MONTH(AprSun1+3)=4),AprSun1+3,""),IF(AND(YEAR(AprSun1+10)=CalendarYear,MONTH(AprSun1+10)=4),AprSun1+10,""))</f>
        <v>44292</v>
      </c>
      <c r="N15" s="187">
        <f>IF(DAY(AprSun1)=1,IF(AND(YEAR(AprSun1+4)=CalendarYear,MONTH(AprSun1+4)=4),AprSun1+4,""),IF(AND(YEAR(AprSun1+11)=CalendarYear,MONTH(AprSun1+11)=4),AprSun1+11,""))</f>
        <v>44293</v>
      </c>
      <c r="O15" s="195">
        <f>IF(DAY(AprSun1)=1,IF(AND(YEAR(AprSun1+5)=CalendarYear,MONTH(AprSun1+5)=4),AprSun1+5,""),IF(AND(YEAR(AprSun1+12)=CalendarYear,MONTH(AprSun1+12)=4),AprSun1+12,""))</f>
        <v>44294</v>
      </c>
      <c r="P15" s="195">
        <f>IF(DAY(AprSun1)=1,IF(AND(YEAR(AprSun1+6)=CalendarYear,MONTH(AprSun1+6)=4),AprSun1+6,""),IF(AND(YEAR(AprSun1+13)=CalendarYear,MONTH(AprSun1+13)=4),AprSun1+13,""))</f>
        <v>44295</v>
      </c>
      <c r="Q15" s="185">
        <f>IF(DAY(AprSun1)=1,IF(AND(YEAR(AprSun1+7)=CalendarYear,MONTH(AprSun1+7)=4),AprSun1+7,""),IF(AND(YEAR(AprSun1+14)=CalendarYear,MONTH(AprSun1+14)=4),AprSun1+14,""))</f>
        <v>44296</v>
      </c>
      <c r="R15" s="2"/>
      <c r="S15" s="91"/>
      <c r="U15" s="11"/>
      <c r="X15" s="2"/>
      <c r="AF15" s="2"/>
      <c r="AN15" s="2"/>
    </row>
    <row r="16" spans="1:40" ht="15.75" customHeight="1" x14ac:dyDescent="0.2">
      <c r="B16" s="33"/>
      <c r="C16" s="184">
        <f>IF(DAY(MarSun1)=1,IF(AND(YEAR(MarSun1+8)=CalendarYear,MONTH(MarSun1+8)=3),MarSun1+8,""),IF(AND(YEAR(MarSun1+15)=CalendarYear,MONTH(MarSun1+15)=3),MarSun1+15,""))</f>
        <v>44269</v>
      </c>
      <c r="D16" s="186">
        <f>IF(DAY(MarSun1)=1,IF(AND(YEAR(MarSun1+9)=CalendarYear,MONTH(MarSun1+9)=3),MarSun1+9,""),IF(AND(YEAR(MarSun1+16)=CalendarYear,MONTH(MarSun1+16)=3),MarSun1+16,""))</f>
        <v>44270</v>
      </c>
      <c r="E16" s="186">
        <f>IF(DAY(MarSun1)=1,IF(AND(YEAR(MarSun1+10)=CalendarYear,MONTH(MarSun1+10)=3),MarSun1+10,""),IF(AND(YEAR(MarSun1+17)=CalendarYear,MONTH(MarSun1+17)=3),MarSun1+17,""))</f>
        <v>44271</v>
      </c>
      <c r="F16" s="186">
        <f>IF(DAY(MarSun1)=1,IF(AND(YEAR(MarSun1+11)=CalendarYear,MONTH(MarSun1+11)=3),MarSun1+11,""),IF(AND(YEAR(MarSun1+18)=CalendarYear,MONTH(MarSun1+18)=3),MarSun1+18,""))</f>
        <v>44272</v>
      </c>
      <c r="G16" s="186">
        <f>IF(DAY(MarSun1)=1,IF(AND(YEAR(MarSun1+12)=CalendarYear,MONTH(MarSun1+12)=3),MarSun1+12,""),IF(AND(YEAR(MarSun1+19)=CalendarYear,MONTH(MarSun1+19)=3),MarSun1+19,""))</f>
        <v>44273</v>
      </c>
      <c r="H16" s="186">
        <f>IF(DAY(MarSun1)=1,IF(AND(YEAR(MarSun1+13)=CalendarYear,MONTH(MarSun1+13)=3),MarSun1+13,""),IF(AND(YEAR(MarSun1+20)=CalendarYear,MONTH(MarSun1+20)=3),MarSun1+20,""))</f>
        <v>44274</v>
      </c>
      <c r="I16" s="185">
        <f>IF(DAY(MarSun1)=1,IF(AND(YEAR(MarSun1+14)=CalendarYear,MONTH(MarSun1+14)=3),MarSun1+14,""),IF(AND(YEAR(MarSun1+21)=CalendarYear,MONTH(MarSun1+21)=3),MarSun1+21,""))</f>
        <v>44275</v>
      </c>
      <c r="J16" s="4"/>
      <c r="K16" s="184">
        <f>IF(DAY(AprSun1)=1,IF(AND(YEAR(AprSun1+8)=CalendarYear,MONTH(AprSun1+8)=4),AprSun1+8,""),IF(AND(YEAR(AprSun1+15)=CalendarYear,MONTH(AprSun1+15)=4),AprSun1+15,""))</f>
        <v>44297</v>
      </c>
      <c r="L16" s="198">
        <f>IF(DAY(AprSun1)=1,IF(AND(YEAR(AprSun1+9)=CalendarYear,MONTH(AprSun1+9)=4),AprSun1+9,""),IF(AND(YEAR(AprSun1+16)=CalendarYear,MONTH(AprSun1+16)=4),AprSun1+16,""))</f>
        <v>44298</v>
      </c>
      <c r="M16" s="186">
        <f>IF(DAY(AprSun1)=1,IF(AND(YEAR(AprSun1+10)=CalendarYear,MONTH(AprSun1+10)=4),AprSun1+10,""),IF(AND(YEAR(AprSun1+17)=CalendarYear,MONTH(AprSun1+17)=4),AprSun1+17,""))</f>
        <v>44299</v>
      </c>
      <c r="N16" s="186">
        <f>IF(DAY(AprSun1)=1,IF(AND(YEAR(AprSun1+11)=CalendarYear,MONTH(AprSun1+11)=4),AprSun1+11,""),IF(AND(YEAR(AprSun1+18)=CalendarYear,MONTH(AprSun1+18)=4),AprSun1+18,""))</f>
        <v>44300</v>
      </c>
      <c r="O16" s="186">
        <f>IF(DAY(AprSun1)=1,IF(AND(YEAR(AprSun1+12)=CalendarYear,MONTH(AprSun1+12)=4),AprSun1+12,""),IF(AND(YEAR(AprSun1+19)=CalendarYear,MONTH(AprSun1+19)=4),AprSun1+19,""))</f>
        <v>44301</v>
      </c>
      <c r="P16" s="186">
        <f>IF(DAY(AprSun1)=1,IF(AND(YEAR(AprSun1+13)=CalendarYear,MONTH(AprSun1+13)=4),AprSun1+13,""),IF(AND(YEAR(AprSun1+20)=CalendarYear,MONTH(AprSun1+20)=4),AprSun1+20,""))</f>
        <v>44302</v>
      </c>
      <c r="Q16" s="185">
        <f>IF(DAY(AprSun1)=1,IF(AND(YEAR(AprSun1+14)=CalendarYear,MONTH(AprSun1+14)=4),AprSun1+14,""),IF(AND(YEAR(AprSun1+21)=CalendarYear,MONTH(AprSun1+21)=4),AprSun1+21,""))</f>
        <v>44303</v>
      </c>
      <c r="R16" s="2"/>
      <c r="S16" s="91"/>
      <c r="U16" s="12"/>
      <c r="X16" s="2"/>
      <c r="AF16" s="2"/>
      <c r="AN16" s="2"/>
    </row>
    <row r="17" spans="1:40" ht="15.75" customHeight="1" x14ac:dyDescent="0.2">
      <c r="B17" s="33"/>
      <c r="C17" s="184">
        <f>IF(DAY(MarSun1)=1,IF(AND(YEAR(MarSun1+15)=CalendarYear,MONTH(MarSun1+15)=3),MarSun1+15,""),IF(AND(YEAR(MarSun1+22)=CalendarYear,MONTH(MarSun1+22)=3),MarSun1+22,""))</f>
        <v>44276</v>
      </c>
      <c r="D17" s="187">
        <f>IF(DAY(MarSun1)=1,IF(AND(YEAR(MarSun1+16)=CalendarYear,MONTH(MarSun1+16)=3),MarSun1+16,""),IF(AND(YEAR(MarSun1+23)=CalendarYear,MONTH(MarSun1+23)=3),MarSun1+23,""))</f>
        <v>44277</v>
      </c>
      <c r="E17" s="187">
        <f>IF(DAY(MarSun1)=1,IF(AND(YEAR(MarSun1+17)=CalendarYear,MONTH(MarSun1+17)=3),MarSun1+17,""),IF(AND(YEAR(MarSun1+24)=CalendarYear,MONTH(MarSun1+24)=3),MarSun1+24,""))</f>
        <v>44278</v>
      </c>
      <c r="F17" s="187">
        <f>IF(DAY(MarSun1)=1,IF(AND(YEAR(MarSun1+18)=CalendarYear,MONTH(MarSun1+18)=3),MarSun1+18,""),IF(AND(YEAR(MarSun1+25)=CalendarYear,MONTH(MarSun1+25)=3),MarSun1+25,""))</f>
        <v>44279</v>
      </c>
      <c r="G17" s="187">
        <f>IF(DAY(MarSun1)=1,IF(AND(YEAR(MarSun1+19)=CalendarYear,MONTH(MarSun1+19)=3),MarSun1+19,""),IF(AND(YEAR(MarSun1+26)=CalendarYear,MONTH(MarSun1+26)=3),MarSun1+26,""))</f>
        <v>44280</v>
      </c>
      <c r="H17" s="187">
        <f>IF(DAY(MarSun1)=1,IF(AND(YEAR(MarSun1+20)=CalendarYear,MONTH(MarSun1+20)=3),MarSun1+20,""),IF(AND(YEAR(MarSun1+27)=CalendarYear,MONTH(MarSun1+27)=3),MarSun1+27,""))</f>
        <v>44281</v>
      </c>
      <c r="I17" s="185">
        <f>IF(DAY(MarSun1)=1,IF(AND(YEAR(MarSun1+21)=CalendarYear,MONTH(MarSun1+21)=3),MarSun1+21,""),IF(AND(YEAR(MarSun1+28)=CalendarYear,MONTH(MarSun1+28)=3),MarSun1+28,""))</f>
        <v>44282</v>
      </c>
      <c r="J17" s="4"/>
      <c r="K17" s="184">
        <f>IF(DAY(AprSun1)=1,IF(AND(YEAR(AprSun1+15)=CalendarYear,MONTH(AprSun1+15)=4),AprSun1+15,""),IF(AND(YEAR(AprSun1+22)=CalendarYear,MONTH(AprSun1+22)=4),AprSun1+22,""))</f>
        <v>44304</v>
      </c>
      <c r="L17" s="187">
        <f>IF(DAY(AprSun1)=1,IF(AND(YEAR(AprSun1+16)=CalendarYear,MONTH(AprSun1+16)=4),AprSun1+16,""),IF(AND(YEAR(AprSun1+23)=CalendarYear,MONTH(AprSun1+23)=4),AprSun1+23,""))</f>
        <v>44305</v>
      </c>
      <c r="M17" s="187">
        <f>IF(DAY(AprSun1)=1,IF(AND(YEAR(AprSun1+17)=CalendarYear,MONTH(AprSun1+17)=4),AprSun1+17,""),IF(AND(YEAR(AprSun1+24)=CalendarYear,MONTH(AprSun1+24)=4),AprSun1+24,""))</f>
        <v>44306</v>
      </c>
      <c r="N17" s="187">
        <f>IF(DAY(AprSun1)=1,IF(AND(YEAR(AprSun1+18)=CalendarYear,MONTH(AprSun1+18)=4),AprSun1+18,""),IF(AND(YEAR(AprSun1+25)=CalendarYear,MONTH(AprSun1+25)=4),AprSun1+25,""))</f>
        <v>44307</v>
      </c>
      <c r="O17" s="184">
        <f>IF(DAY(AprSun1)=1,IF(AND(YEAR(AprSun1+19)=CalendarYear,MONTH(AprSun1+19)=4),AprSun1+19,""),IF(AND(YEAR(AprSun1+26)=CalendarYear,MONTH(AprSun1+26)=4),AprSun1+26,""))</f>
        <v>44308</v>
      </c>
      <c r="P17" s="187">
        <f>IF(DAY(AprSun1)=1,IF(AND(YEAR(AprSun1+20)=CalendarYear,MONTH(AprSun1+20)=4),AprSun1+20,""),IF(AND(YEAR(AprSun1+27)=CalendarYear,MONTH(AprSun1+27)=4),AprSun1+27,""))</f>
        <v>44309</v>
      </c>
      <c r="Q17" s="185">
        <f>IF(DAY(AprSun1)=1,IF(AND(YEAR(AprSun1+21)=CalendarYear,MONTH(AprSun1+21)=4),AprSun1+21,""),IF(AND(YEAR(AprSun1+28)=CalendarYear,MONTH(AprSun1+28)=4),AprSun1+28,""))</f>
        <v>44310</v>
      </c>
      <c r="R17" s="2"/>
      <c r="S17" s="91"/>
      <c r="U17" s="10"/>
      <c r="X17" s="2"/>
      <c r="AF17" s="2"/>
      <c r="AN17" s="2"/>
    </row>
    <row r="18" spans="1:40" ht="15.75" customHeight="1" x14ac:dyDescent="0.2">
      <c r="B18" s="33"/>
      <c r="C18" s="197">
        <f>IF(DAY(MarSun1)=1,IF(AND(YEAR(MarSun1+22)=CalendarYear,MONTH(MarSun1+22)=3),MarSun1+22,""),IF(AND(YEAR(MarSun1+29)=CalendarYear,MONTH(MarSun1+29)=3),MarSun1+29,""))</f>
        <v>44283</v>
      </c>
      <c r="D18" s="186">
        <f>IF(DAY(MarSun1)=1,IF(AND(YEAR(MarSun1+23)=CalendarYear,MONTH(MarSun1+23)=3),MarSun1+23,""),IF(AND(YEAR(MarSun1+30)=CalendarYear,MONTH(MarSun1+30)=3),MarSun1+30,""))</f>
        <v>44284</v>
      </c>
      <c r="E18" s="186">
        <f>IF(DAY(MarSun1)=1,IF(AND(YEAR(MarSun1+24)=CalendarYear,MONTH(MarSun1+24)=3),MarSun1+24,""),IF(AND(YEAR(MarSun1+31)=CalendarYear,MONTH(MarSun1+31)=3),MarSun1+31,""))</f>
        <v>44285</v>
      </c>
      <c r="F18" s="186">
        <f>IF(DAY(MarSun1)=1,IF(AND(YEAR(MarSun1+25)=CalendarYear,MONTH(MarSun1+25)=3),MarSun1+25,""),IF(AND(YEAR(MarSun1+32)=CalendarYear,MONTH(MarSun1+32)=3),MarSun1+32,""))</f>
        <v>44286</v>
      </c>
      <c r="G18" s="185" t="str">
        <f>IF(DAY(MarSun1)=1,IF(AND(YEAR(MarSun1+26)=CalendarYear,MONTH(MarSun1+26)=3),MarSun1+26,""),IF(AND(YEAR(MarSun1+33)=CalendarYear,MONTH(MarSun1+33)=3),MarSun1+33,""))</f>
        <v/>
      </c>
      <c r="H18" s="185" t="str">
        <f>IF(DAY(MarSun1)=1,IF(AND(YEAR(MarSun1+27)=CalendarYear,MONTH(MarSun1+27)=3),MarSun1+27,""),IF(AND(YEAR(MarSun1+34)=CalendarYear,MONTH(MarSun1+34)=3),MarSun1+34,""))</f>
        <v/>
      </c>
      <c r="I18" s="185" t="str">
        <f>IF(DAY(MarSun1)=1,IF(AND(YEAR(MarSun1+28)=CalendarYear,MONTH(MarSun1+28)=3),MarSun1+28,""),IF(AND(YEAR(MarSun1+35)=CalendarYear,MONTH(MarSun1+35)=3),MarSun1+35,""))</f>
        <v/>
      </c>
      <c r="J18" s="4"/>
      <c r="K18" s="184">
        <f>IF(DAY(AprSun1)=1,IF(AND(YEAR(AprSun1+22)=CalendarYear,MONTH(AprSun1+22)=4),AprSun1+22,""),IF(AND(YEAR(AprSun1+29)=CalendarYear,MONTH(AprSun1+29)=4),AprSun1+29,""))</f>
        <v>44311</v>
      </c>
      <c r="L18" s="186">
        <f>IF(DAY(AprSun1)=1,IF(AND(YEAR(AprSun1+23)=CalendarYear,MONTH(AprSun1+23)=4),AprSun1+23,""),IF(AND(YEAR(AprSun1+30)=CalendarYear,MONTH(AprSun1+30)=4),AprSun1+30,""))</f>
        <v>44312</v>
      </c>
      <c r="M18" s="186">
        <f>IF(DAY(AprSun1)=1,IF(AND(YEAR(AprSun1+24)=CalendarYear,MONTH(AprSun1+24)=4),AprSun1+24,""),IF(AND(YEAR(AprSun1+31)=CalendarYear,MONTH(AprSun1+31)=4),AprSun1+31,""))</f>
        <v>44313</v>
      </c>
      <c r="N18" s="186">
        <f>IF(DAY(AprSun1)=1,IF(AND(YEAR(AprSun1+25)=CalendarYear,MONTH(AprSun1+25)=4),AprSun1+25,""),IF(AND(YEAR(AprSun1+32)=CalendarYear,MONTH(AprSun1+32)=4),AprSun1+32,""))</f>
        <v>44314</v>
      </c>
      <c r="O18" s="186">
        <f>IF(DAY(AprSun1)=1,IF(AND(YEAR(AprSun1+26)=CalendarYear,MONTH(AprSun1+26)=4),AprSun1+26,""),IF(AND(YEAR(AprSun1+33)=CalendarYear,MONTH(AprSun1+33)=4),AprSun1+33,""))</f>
        <v>44315</v>
      </c>
      <c r="P18" s="186">
        <f>IF(DAY(AprSun1)=1,IF(AND(YEAR(AprSun1+27)=CalendarYear,MONTH(AprSun1+27)=4),AprSun1+27,""),IF(AND(YEAR(AprSun1+34)=CalendarYear,MONTH(AprSun1+34)=4),AprSun1+34,""))</f>
        <v>44316</v>
      </c>
      <c r="Q18" s="185" t="str">
        <f>IF(DAY(AprSun1)=1,IF(AND(YEAR(AprSun1+28)=CalendarYear,MONTH(AprSun1+28)=4),AprSun1+28,""),IF(AND(YEAR(AprSun1+35)=CalendarYear,MONTH(AprSun1+35)=4),AprSun1+35,""))</f>
        <v/>
      </c>
      <c r="R18" s="2"/>
      <c r="S18" s="91"/>
      <c r="U18" s="11"/>
      <c r="X18" s="2"/>
      <c r="AF18" s="2"/>
      <c r="AN18" s="2"/>
    </row>
    <row r="19" spans="1:40" ht="15.75" customHeight="1" x14ac:dyDescent="0.2">
      <c r="B19" s="36"/>
      <c r="C19" s="37" t="str">
        <f>IF(DAY(MarSun1)=1,IF(AND(YEAR(MarSun1+29)=CalendarYear,MONTH(MarSun1+29)=3),MarSun1+29,""),IF(AND(YEAR(MarSun1+36)=CalendarYear,MONTH(MarSun1+36)=3),MarSun1+36,""))</f>
        <v/>
      </c>
      <c r="D19" s="37" t="str">
        <f>IF(DAY(MarSun1)=1,IF(AND(YEAR(MarSun1+30)=CalendarYear,MONTH(MarSun1+30)=3),MarSun1+30,""),IF(AND(YEAR(MarSun1+37)=CalendarYear,MONTH(MarSun1+37)=3),MarSun1+37,""))</f>
        <v/>
      </c>
      <c r="E19" s="37" t="str">
        <f>IF(DAY(MarSun1)=1,IF(AND(YEAR(MarSun1+31)=CalendarYear,MONTH(MarSun1+31)=3),MarSun1+31,""),IF(AND(YEAR(MarSun1+38)=CalendarYear,MONTH(MarSun1+38)=3),MarSun1+38,""))</f>
        <v/>
      </c>
      <c r="F19" s="37" t="str">
        <f>IF(DAY(MarSun1)=1,IF(AND(YEAR(MarSun1+32)=CalendarYear,MONTH(MarSun1+32)=3),MarSun1+32,""),IF(AND(YEAR(MarSun1+39)=CalendarYear,MONTH(MarSun1+39)=3),MarSun1+39,""))</f>
        <v/>
      </c>
      <c r="G19" s="37" t="str">
        <f>IF(DAY(MarSun1)=1,IF(AND(YEAR(MarSun1+33)=CalendarYear,MONTH(MarSun1+33)=3),MarSun1+33,""),IF(AND(YEAR(MarSun1+40)=CalendarYear,MONTH(MarSun1+40)=3),MarSun1+40,""))</f>
        <v/>
      </c>
      <c r="H19" s="37" t="str">
        <f>IF(DAY(MarSun1)=1,IF(AND(YEAR(MarSun1+34)=CalendarYear,MONTH(MarSun1+34)=3),MarSun1+34,""),IF(AND(YEAR(MarSun1+41)=CalendarYear,MONTH(MarSun1+41)=3),MarSun1+41,""))</f>
        <v/>
      </c>
      <c r="I19" s="38" t="str">
        <f>IF(DAY(MarSun1)=1,IF(AND(YEAR(MarSun1+35)=CalendarYear,MONTH(MarSun1+35)=3),MarSun1+35,""),IF(AND(YEAR(MarSun1+42)=CalendarYear,MONTH(MarSun1+42)=3),MarSun1+42,""))</f>
        <v/>
      </c>
      <c r="J19" s="42"/>
      <c r="K19" s="37" t="str">
        <f>IF(DAY(AprSun1)=1,IF(AND(YEAR(AprSun1+29)=CalendarYear,MONTH(AprSun1+29)=4),AprSun1+29,""),IF(AND(YEAR(AprSun1+36)=CalendarYear,MONTH(AprSun1+36)=4),AprSun1+36,""))</f>
        <v/>
      </c>
      <c r="L19" s="37" t="str">
        <f>IF(DAY(AprSun1)=1,IF(AND(YEAR(AprSun1+30)=CalendarYear,MONTH(AprSun1+30)=4),AprSun1+30,""),IF(AND(YEAR(AprSun1+37)=CalendarYear,MONTH(AprSun1+37)=4),AprSun1+37,""))</f>
        <v/>
      </c>
      <c r="M19" s="37" t="str">
        <f>IF(DAY(AprSun1)=1,IF(AND(YEAR(AprSun1+31)=CalendarYear,MONTH(AprSun1+31)=4),AprSun1+31,""),IF(AND(YEAR(AprSun1+38)=CalendarYear,MONTH(AprSun1+38)=4),AprSun1+38,""))</f>
        <v/>
      </c>
      <c r="N19" s="37" t="str">
        <f>IF(DAY(AprSun1)=1,IF(AND(YEAR(AprSun1+32)=CalendarYear,MONTH(AprSun1+32)=4),AprSun1+32,""),IF(AND(YEAR(AprSun1+39)=CalendarYear,MONTH(AprSun1+39)=4),AprSun1+39,""))</f>
        <v/>
      </c>
      <c r="O19" s="37" t="str">
        <f>IF(DAY(AprSun1)=1,IF(AND(YEAR(AprSun1+33)=CalendarYear,MONTH(AprSun1+33)=4),AprSun1+33,""),IF(AND(YEAR(AprSun1+40)=CalendarYear,MONTH(AprSun1+40)=4),AprSun1+40,""))</f>
        <v/>
      </c>
      <c r="P19" s="37" t="str">
        <f>IF(DAY(AprSun1)=1,IF(AND(YEAR(AprSun1+34)=CalendarYear,MONTH(AprSun1+34)=4),AprSun1+34,""),IF(AND(YEAR(AprSun1+41)=CalendarYear,MONTH(AprSun1+41)=4),AprSun1+41,""))</f>
        <v/>
      </c>
      <c r="Q19" s="38" t="str">
        <f>IF(DAY(AprSun1)=1,IF(AND(YEAR(AprSun1+35)=CalendarYear,MONTH(AprSun1+35)=4),AprSun1+35,""),IF(AND(YEAR(AprSun1+42)=CalendarYear,MONTH(AprSun1+42)=4),AprSun1+42,""))</f>
        <v/>
      </c>
      <c r="R19" s="2"/>
      <c r="S19" s="91"/>
      <c r="U19" s="12"/>
      <c r="X19" s="2"/>
      <c r="AF19" s="2"/>
      <c r="AN19" s="2"/>
    </row>
    <row r="20" spans="1:40" ht="15.75" customHeight="1" x14ac:dyDescent="0.2">
      <c r="B20" s="2"/>
      <c r="J20" s="4"/>
      <c r="R20" s="2"/>
      <c r="S20" s="91"/>
      <c r="U20" s="10"/>
      <c r="X20" s="2"/>
      <c r="AF20" s="2"/>
      <c r="AN20" s="2"/>
    </row>
    <row r="21" spans="1:40" ht="15.75" customHeight="1" x14ac:dyDescent="0.2">
      <c r="A21" s="24" t="s">
        <v>10</v>
      </c>
      <c r="B21" s="32"/>
      <c r="C21" s="183" t="s">
        <v>30</v>
      </c>
      <c r="D21" s="183"/>
      <c r="E21" s="183"/>
      <c r="F21" s="183"/>
      <c r="G21" s="183"/>
      <c r="H21" s="183"/>
      <c r="I21" s="183"/>
      <c r="J21" s="188"/>
      <c r="K21" s="183" t="s">
        <v>31</v>
      </c>
      <c r="L21" s="183"/>
      <c r="M21" s="183"/>
      <c r="N21" s="183"/>
      <c r="O21" s="183"/>
      <c r="P21" s="183"/>
      <c r="Q21" s="183"/>
      <c r="R21" s="2"/>
      <c r="S21" s="93"/>
      <c r="U21" s="11"/>
      <c r="V21" s="3"/>
      <c r="W21" s="3"/>
      <c r="X21" s="2"/>
      <c r="Y21" s="3"/>
      <c r="Z21" s="3"/>
      <c r="AA21" s="3"/>
      <c r="AB21" s="3"/>
      <c r="AC21" s="3"/>
      <c r="AD21" s="3"/>
      <c r="AE21" s="3"/>
      <c r="AF21" s="2"/>
      <c r="AG21" s="3"/>
      <c r="AH21" s="3"/>
      <c r="AI21" s="3"/>
      <c r="AJ21" s="3"/>
      <c r="AK21" s="3"/>
      <c r="AL21" s="3"/>
      <c r="AM21" s="3"/>
      <c r="AN21" s="2"/>
    </row>
    <row r="22" spans="1:40" ht="15.75" customHeight="1" x14ac:dyDescent="0.2">
      <c r="A22" s="24" t="s">
        <v>19</v>
      </c>
      <c r="B22" s="33"/>
      <c r="C22" s="199" t="s">
        <v>73</v>
      </c>
      <c r="D22" s="200" t="s">
        <v>74</v>
      </c>
      <c r="E22" s="200" t="s">
        <v>75</v>
      </c>
      <c r="F22" s="200" t="s">
        <v>76</v>
      </c>
      <c r="G22" s="200" t="s">
        <v>77</v>
      </c>
      <c r="H22" s="200" t="s">
        <v>78</v>
      </c>
      <c r="I22" s="200" t="s">
        <v>79</v>
      </c>
      <c r="J22" s="28"/>
      <c r="K22" s="199" t="s">
        <v>73</v>
      </c>
      <c r="L22" s="200" t="s">
        <v>74</v>
      </c>
      <c r="M22" s="200" t="s">
        <v>75</v>
      </c>
      <c r="N22" s="200" t="s">
        <v>76</v>
      </c>
      <c r="O22" s="200" t="s">
        <v>77</v>
      </c>
      <c r="P22" s="200" t="s">
        <v>78</v>
      </c>
      <c r="Q22" s="200" t="s">
        <v>79</v>
      </c>
      <c r="R22" s="2"/>
      <c r="S22" s="91"/>
      <c r="U22" s="12"/>
      <c r="X22" s="2"/>
      <c r="AF22" s="2"/>
      <c r="AN22" s="2"/>
    </row>
    <row r="23" spans="1:40" ht="15.75" customHeight="1" x14ac:dyDescent="0.25">
      <c r="A23" s="24"/>
      <c r="B23" s="33"/>
      <c r="C23" s="184" t="str">
        <f>IF(DAY(MaySun1)=1,"",IF(AND(YEAR(MaySun1+1)=CalendarYear,MONTH(MaySun1+1)=5),MaySun1+1,""))</f>
        <v/>
      </c>
      <c r="D23" s="185" t="str">
        <f>IF(DAY(MaySun1)=1,"",IF(AND(YEAR(MaySun1+2)=CalendarYear,MONTH(MaySun1+2)=5),MaySun1+2,""))</f>
        <v/>
      </c>
      <c r="E23" s="185" t="str">
        <f>IF(DAY(MaySun1)=1,"",IF(AND(YEAR(MaySun1+3)=CalendarYear,MONTH(MaySun1+3)=5),MaySun1+3,""))</f>
        <v/>
      </c>
      <c r="F23" s="185" t="str">
        <f>IF(DAY(MaySun1)=1,"",IF(AND(YEAR(MaySun1+4)=CalendarYear,MONTH(MaySun1+4)=5),MaySun1+4,""))</f>
        <v/>
      </c>
      <c r="G23" s="185" t="str">
        <f>IF(DAY(MaySun1)=1,"",IF(AND(YEAR(MaySun1+5)=CalendarYear,MONTH(MaySun1+5)=5),MaySun1+5,""))</f>
        <v/>
      </c>
      <c r="H23" s="184" t="str">
        <f>IF(DAY(MaySun1)=1,"",IF(AND(YEAR(MaySun1+6)=CalendarYear,MONTH(MaySun1+6)=5),MaySun1+6,""))</f>
        <v/>
      </c>
      <c r="I23" s="185">
        <f>IF(DAY(MaySun1)=1,IF(AND(YEAR(MaySun1)=CalendarYear,MONTH(MaySun1)=5),MaySun1,""),IF(AND(YEAR(MaySun1+7)=CalendarYear,MONTH(MaySun1+7)=5),MaySun1+7,""))</f>
        <v>44317</v>
      </c>
      <c r="J23" s="189"/>
      <c r="K23" s="184" t="str">
        <f>IF(DAY(JunSun1)=1,"",IF(AND(YEAR(JunSun1+1)=CalendarYear,MONTH(JunSun1+1)=6),JunSun1+1,""))</f>
        <v/>
      </c>
      <c r="L23" s="184" t="str">
        <f>IF(DAY(JunSun1)=1,"",IF(AND(YEAR(JunSun1+2)=CalendarYear,MONTH(JunSun1+2)=6),JunSun1+2,""))</f>
        <v/>
      </c>
      <c r="M23" s="187">
        <f>IF(DAY(JunSun1)=1,"",IF(AND(YEAR(JunSun1+3)=CalendarYear,MONTH(JunSun1+3)=6),JunSun1+3,""))</f>
        <v>44348</v>
      </c>
      <c r="N23" s="187">
        <f>IF(DAY(JunSun1)=1,"",IF(AND(YEAR(JunSun1+4)=CalendarYear,MONTH(JunSun1+4)=6),JunSun1+4,""))</f>
        <v>44349</v>
      </c>
      <c r="O23" s="187">
        <f>IF(DAY(JunSun1)=1,"",IF(AND(YEAR(JunSun1+5)=CalendarYear,MONTH(JunSun1+5)=6),JunSun1+5,""))</f>
        <v>44350</v>
      </c>
      <c r="P23" s="187">
        <f>IF(DAY(JunSun1)=1,"",IF(AND(YEAR(JunSun1+6)=CalendarYear,MONTH(JunSun1+6)=6),JunSun1+6,""))</f>
        <v>44351</v>
      </c>
      <c r="Q23" s="185">
        <f>IF(DAY(JunSun1)=1,IF(AND(YEAR(JunSun1)=CalendarYear,MONTH(JunSun1)=6),JunSun1,""),IF(AND(YEAR(JunSun1+7)=CalendarYear,MONTH(JunSun1+7)=6),JunSun1+7,""))</f>
        <v>44352</v>
      </c>
      <c r="R23" s="2"/>
      <c r="S23" s="91"/>
      <c r="U23" s="10"/>
      <c r="X23" s="2"/>
      <c r="AF23" s="2"/>
      <c r="AN23" s="2"/>
    </row>
    <row r="24" spans="1:40" ht="15.75" customHeight="1" x14ac:dyDescent="0.3">
      <c r="B24" s="33"/>
      <c r="C24" s="184">
        <f>IF(DAY(MaySun1)=1,IF(AND(YEAR(MaySun1+1)=CalendarYear,MONTH(MaySun1+1)=5),MaySun1+1,""),IF(AND(YEAR(MaySun1+8)=CalendarYear,MONTH(MaySun1+8)=5),MaySun1+8,""))</f>
        <v>44318</v>
      </c>
      <c r="D24" s="187">
        <f>IF(DAY(MaySun1)=1,IF(AND(YEAR(MaySun1+2)=CalendarYear,MONTH(MaySun1+2)=5),MaySun1+2,""),IF(AND(YEAR(MaySun1+9)=CalendarYear,MONTH(MaySun1+9)=5),MaySun1+9,""))</f>
        <v>44319</v>
      </c>
      <c r="E24" s="187">
        <f>IF(DAY(MaySun1)=1,IF(AND(YEAR(MaySun1+3)=CalendarYear,MONTH(MaySun1+3)=5),MaySun1+3,""),IF(AND(YEAR(MaySun1+10)=CalendarYear,MONTH(MaySun1+10)=5),MaySun1+10,""))</f>
        <v>44320</v>
      </c>
      <c r="F24" s="187">
        <f>IF(DAY(MaySun1)=1,IF(AND(YEAR(MaySun1+4)=CalendarYear,MONTH(MaySun1+4)=5),MaySun1+4,""),IF(AND(YEAR(MaySun1+11)=CalendarYear,MONTH(MaySun1+11)=5),MaySun1+11,""))</f>
        <v>44321</v>
      </c>
      <c r="G24" s="187">
        <f>IF(DAY(MaySun1)=1,IF(AND(YEAR(MaySun1+5)=CalendarYear,MONTH(MaySun1+5)=5),MaySun1+5,""),IF(AND(YEAR(MaySun1+12)=CalendarYear,MONTH(MaySun1+12)=5),MaySun1+12,""))</f>
        <v>44322</v>
      </c>
      <c r="H24" s="187">
        <f>IF(DAY(MaySun1)=1,IF(AND(YEAR(MaySun1+6)=CalendarYear,MONTH(MaySun1+6)=5),MaySun1+6,""),IF(AND(YEAR(MaySun1+13)=CalendarYear,MONTH(MaySun1+13)=5),MaySun1+13,""))</f>
        <v>44323</v>
      </c>
      <c r="I24" s="185">
        <f>IF(DAY(MaySun1)=1,IF(AND(YEAR(MaySun1+7)=CalendarYear,MONTH(MaySun1+7)=5),MaySun1+7,""),IF(AND(YEAR(MaySun1+14)=CalendarYear,MONTH(MaySun1+14)=5),MaySun1+14,""))</f>
        <v>44324</v>
      </c>
      <c r="J24" s="190"/>
      <c r="K24" s="184">
        <f>IF(DAY(JunSun1)=1,IF(AND(YEAR(JunSun1+1)=CalendarYear,MONTH(JunSun1+1)=6),JunSun1+1,""),IF(AND(YEAR(JunSun1+8)=CalendarYear,MONTH(JunSun1+8)=6),JunSun1+8,""))</f>
        <v>44353</v>
      </c>
      <c r="L24" s="186">
        <f>IF(DAY(JunSun1)=1,IF(AND(YEAR(JunSun1+2)=CalendarYear,MONTH(JunSun1+2)=6),JunSun1+2,""),IF(AND(YEAR(JunSun1+9)=CalendarYear,MONTH(JunSun1+9)=6),JunSun1+9,""))</f>
        <v>44354</v>
      </c>
      <c r="M24" s="186">
        <f>IF(DAY(JunSun1)=1,IF(AND(YEAR(JunSun1+3)=CalendarYear,MONTH(JunSun1+3)=6),JunSun1+3,""),IF(AND(YEAR(JunSun1+10)=CalendarYear,MONTH(JunSun1+10)=6),JunSun1+10,""))</f>
        <v>44355</v>
      </c>
      <c r="N24" s="186">
        <f>IF(DAY(JunSun1)=1,IF(AND(YEAR(JunSun1+4)=CalendarYear,MONTH(JunSun1+4)=6),JunSun1+4,""),IF(AND(YEAR(JunSun1+11)=CalendarYear,MONTH(JunSun1+11)=6),JunSun1+11,""))</f>
        <v>44356</v>
      </c>
      <c r="O24" s="186">
        <f>IF(DAY(JunSun1)=1,IF(AND(YEAR(JunSun1+5)=CalendarYear,MONTH(JunSun1+5)=6),JunSun1+5,""),IF(AND(YEAR(JunSun1+12)=CalendarYear,MONTH(JunSun1+12)=6),JunSun1+12,""))</f>
        <v>44357</v>
      </c>
      <c r="P24" s="186">
        <f>IF(DAY(JunSun1)=1,IF(AND(YEAR(JunSun1+6)=CalendarYear,MONTH(JunSun1+6)=6),JunSun1+6,""),IF(AND(YEAR(JunSun1+13)=CalendarYear,MONTH(JunSun1+13)=6),JunSun1+13,""))</f>
        <v>44358</v>
      </c>
      <c r="Q24" s="185">
        <f>IF(DAY(JunSun1)=1,IF(AND(YEAR(JunSun1+7)=CalendarYear,MONTH(JunSun1+7)=6),JunSun1+7,""),IF(AND(YEAR(JunSun1+14)=CalendarYear,MONTH(JunSun1+14)=6),JunSun1+14,""))</f>
        <v>44359</v>
      </c>
      <c r="R24" s="2"/>
      <c r="S24" s="91"/>
      <c r="U24" s="55" t="s">
        <v>47</v>
      </c>
      <c r="X24" s="2"/>
      <c r="AF24" s="2"/>
      <c r="AN24" s="2"/>
    </row>
    <row r="25" spans="1:40" ht="15.75" customHeight="1" x14ac:dyDescent="0.3">
      <c r="B25" s="33"/>
      <c r="C25" s="184">
        <f>IF(DAY(MaySun1)=1,IF(AND(YEAR(MaySun1+8)=CalendarYear,MONTH(MaySun1+8)=5),MaySun1+8,""),IF(AND(YEAR(MaySun1+15)=CalendarYear,MONTH(MaySun1+15)=5),MaySun1+15,""))</f>
        <v>44325</v>
      </c>
      <c r="D25" s="186">
        <f>IF(DAY(MaySun1)=1,IF(AND(YEAR(MaySun1+9)=CalendarYear,MONTH(MaySun1+9)=5),MaySun1+9,""),IF(AND(YEAR(MaySun1+16)=CalendarYear,MONTH(MaySun1+16)=5),MaySun1+16,""))</f>
        <v>44326</v>
      </c>
      <c r="E25" s="186">
        <f>IF(DAY(MaySun1)=1,IF(AND(YEAR(MaySun1+10)=CalendarYear,MONTH(MaySun1+10)=5),MaySun1+10,""),IF(AND(YEAR(MaySun1+17)=CalendarYear,MONTH(MaySun1+17)=5),MaySun1+17,""))</f>
        <v>44327</v>
      </c>
      <c r="F25" s="186">
        <f>IF(DAY(MaySun1)=1,IF(AND(YEAR(MaySun1+11)=CalendarYear,MONTH(MaySun1+11)=5),MaySun1+11,""),IF(AND(YEAR(MaySun1+18)=CalendarYear,MONTH(MaySun1+18)=5),MaySun1+18,""))</f>
        <v>44328</v>
      </c>
      <c r="G25" s="184">
        <f>IF(DAY(MaySun1)=1,IF(AND(YEAR(MaySun1+12)=CalendarYear,MONTH(MaySun1+12)=5),MaySun1+12,""),IF(AND(YEAR(MaySun1+19)=CalendarYear,MONTH(MaySun1+19)=5),MaySun1+19,""))</f>
        <v>44329</v>
      </c>
      <c r="H25" s="186">
        <f>IF(DAY(MaySun1)=1,IF(AND(YEAR(MaySun1+13)=CalendarYear,MONTH(MaySun1+13)=5),MaySun1+13,""),IF(AND(YEAR(MaySun1+20)=CalendarYear,MONTH(MaySun1+20)=5),MaySun1+20,""))</f>
        <v>44330</v>
      </c>
      <c r="I25" s="185">
        <f>IF(DAY(MaySun1)=1,IF(AND(YEAR(MaySun1+14)=CalendarYear,MONTH(MaySun1+14)=5),MaySun1+14,""),IF(AND(YEAR(MaySun1+21)=CalendarYear,MONTH(MaySun1+21)=5),MaySun1+21,""))</f>
        <v>44331</v>
      </c>
      <c r="J25" s="4"/>
      <c r="K25" s="184">
        <f>IF(DAY(JunSun1)=1,IF(AND(YEAR(JunSun1+8)=CalendarYear,MONTH(JunSun1+8)=6),JunSun1+8,""),IF(AND(YEAR(JunSun1+15)=CalendarYear,MONTH(JunSun1+15)=6),JunSun1+15,""))</f>
        <v>44360</v>
      </c>
      <c r="L25" s="187">
        <f>IF(DAY(JunSun1)=1,IF(AND(YEAR(JunSun1+9)=CalendarYear,MONTH(JunSun1+9)=6),JunSun1+9,""),IF(AND(YEAR(JunSun1+16)=CalendarYear,MONTH(JunSun1+16)=6),JunSun1+16,""))</f>
        <v>44361</v>
      </c>
      <c r="M25" s="187">
        <f>IF(DAY(JunSun1)=1,IF(AND(YEAR(JunSun1+10)=CalendarYear,MONTH(JunSun1+10)=6),JunSun1+10,""),IF(AND(YEAR(JunSun1+17)=CalendarYear,MONTH(JunSun1+17)=6),JunSun1+17,""))</f>
        <v>44362</v>
      </c>
      <c r="N25" s="195">
        <f>IF(DAY(JunSun1)=1,IF(AND(YEAR(JunSun1+11)=CalendarYear,MONTH(JunSun1+11)=6),JunSun1+11,""),IF(AND(YEAR(JunSun1+18)=CalendarYear,MONTH(JunSun1+18)=6),JunSun1+18,""))</f>
        <v>44363</v>
      </c>
      <c r="O25" s="184">
        <f>IF(DAY(JunSun1)=1,IF(AND(YEAR(JunSun1+12)=CalendarYear,MONTH(JunSun1+12)=6),JunSun1+12,""),IF(AND(YEAR(JunSun1+19)=CalendarYear,MONTH(JunSun1+19)=6),JunSun1+19,""))</f>
        <v>44364</v>
      </c>
      <c r="P25" s="187">
        <f>IF(DAY(JunSun1)=1,IF(AND(YEAR(JunSun1+13)=CalendarYear,MONTH(JunSun1+13)=6),JunSun1+13,""),IF(AND(YEAR(JunSun1+20)=CalendarYear,MONTH(JunSun1+20)=6),JunSun1+20,""))</f>
        <v>44365</v>
      </c>
      <c r="Q25" s="185">
        <f>IF(DAY(JunSun1)=1,IF(AND(YEAR(JunSun1+14)=CalendarYear,MONTH(JunSun1+14)=6),JunSun1+14,""),IF(AND(YEAR(JunSun1+21)=CalendarYear,MONTH(JunSun1+21)=6),JunSun1+21,""))</f>
        <v>44366</v>
      </c>
      <c r="R25" s="2"/>
      <c r="S25" s="91"/>
      <c r="U25" s="55" t="s">
        <v>48</v>
      </c>
      <c r="X25" s="2"/>
      <c r="AF25" s="2"/>
      <c r="AN25" s="2"/>
    </row>
    <row r="26" spans="1:40" ht="15.75" customHeight="1" x14ac:dyDescent="0.3">
      <c r="B26" s="33"/>
      <c r="C26" s="184">
        <f>IF(DAY(MaySun1)=1,IF(AND(YEAR(MaySun1+15)=CalendarYear,MONTH(MaySun1+15)=5),MaySun1+15,""),IF(AND(YEAR(MaySun1+22)=CalendarYear,MONTH(MaySun1+22)=5),MaySun1+22,""))</f>
        <v>44332</v>
      </c>
      <c r="D26" s="187">
        <f>IF(DAY(MaySun1)=1,IF(AND(YEAR(MaySun1+16)=CalendarYear,MONTH(MaySun1+16)=5),MaySun1+16,""),IF(AND(YEAR(MaySun1+23)=CalendarYear,MONTH(MaySun1+23)=5),MaySun1+23,""))</f>
        <v>44333</v>
      </c>
      <c r="E26" s="187">
        <f>IF(DAY(MaySun1)=1,IF(AND(YEAR(MaySun1+17)=CalendarYear,MONTH(MaySun1+17)=5),MaySun1+17,""),IF(AND(YEAR(MaySun1+24)=CalendarYear,MONTH(MaySun1+24)=5),MaySun1+24,""))</f>
        <v>44334</v>
      </c>
      <c r="F26" s="187">
        <f>IF(DAY(MaySun1)=1,IF(AND(YEAR(MaySun1+18)=CalendarYear,MONTH(MaySun1+18)=5),MaySun1+18,""),IF(AND(YEAR(MaySun1+25)=CalendarYear,MONTH(MaySun1+25)=5),MaySun1+25,""))</f>
        <v>44335</v>
      </c>
      <c r="G26" s="195">
        <f>IF(DAY(MaySun1)=1,IF(AND(YEAR(MaySun1+19)=CalendarYear,MONTH(MaySun1+19)=5),MaySun1+19,""),IF(AND(YEAR(MaySun1+26)=CalendarYear,MONTH(MaySun1+26)=5),MaySun1+26,""))</f>
        <v>44336</v>
      </c>
      <c r="H26" s="187">
        <f>IF(DAY(MaySun1)=1,IF(AND(YEAR(MaySun1+20)=CalendarYear,MONTH(MaySun1+20)=5),MaySun1+20,""),IF(AND(YEAR(MaySun1+27)=CalendarYear,MONTH(MaySun1+27)=5),MaySun1+27,""))</f>
        <v>44337</v>
      </c>
      <c r="I26" s="185">
        <f>IF(DAY(MaySun1)=1,IF(AND(YEAR(MaySun1+21)=CalendarYear,MONTH(MaySun1+21)=5),MaySun1+21,""),IF(AND(YEAR(MaySun1+28)=CalendarYear,MONTH(MaySun1+28)=5),MaySun1+28,""))</f>
        <v>44338</v>
      </c>
      <c r="J26" s="4"/>
      <c r="K26" s="184">
        <f>IF(DAY(JunSun1)=1,IF(AND(YEAR(JunSun1+15)=CalendarYear,MONTH(JunSun1+15)=6),JunSun1+15,""),IF(AND(YEAR(JunSun1+22)=CalendarYear,MONTH(JunSun1+22)=6),JunSun1+22,""))</f>
        <v>44367</v>
      </c>
      <c r="L26" s="186">
        <f>IF(DAY(JunSun1)=1,IF(AND(YEAR(JunSun1+16)=CalendarYear,MONTH(JunSun1+16)=6),JunSun1+16,""),IF(AND(YEAR(JunSun1+23)=CalendarYear,MONTH(JunSun1+23)=6),JunSun1+23,""))</f>
        <v>44368</v>
      </c>
      <c r="M26" s="186">
        <f>IF(DAY(JunSun1)=1,IF(AND(YEAR(JunSun1+17)=CalendarYear,MONTH(JunSun1+17)=6),JunSun1+17,""),IF(AND(YEAR(JunSun1+24)=CalendarYear,MONTH(JunSun1+24)=6),JunSun1+24,""))</f>
        <v>44369</v>
      </c>
      <c r="N26" s="186">
        <f>IF(DAY(JunSun1)=1,IF(AND(YEAR(JunSun1+18)=CalendarYear,MONTH(JunSun1+18)=6),JunSun1+18,""),IF(AND(YEAR(JunSun1+25)=CalendarYear,MONTH(JunSun1+25)=6),JunSun1+25,""))</f>
        <v>44370</v>
      </c>
      <c r="O26" s="186">
        <f>IF(DAY(JunSun1)=1,IF(AND(YEAR(JunSun1+19)=CalendarYear,MONTH(JunSun1+19)=6),JunSun1+19,""),IF(AND(YEAR(JunSun1+26)=CalendarYear,MONTH(JunSun1+26)=6),JunSun1+26,""))</f>
        <v>44371</v>
      </c>
      <c r="P26" s="186">
        <f>IF(DAY(JunSun1)=1,IF(AND(YEAR(JunSun1+20)=CalendarYear,MONTH(JunSun1+20)=6),JunSun1+20,""),IF(AND(YEAR(JunSun1+27)=CalendarYear,MONTH(JunSun1+27)=6),JunSun1+27,""))</f>
        <v>44372</v>
      </c>
      <c r="Q26" s="185">
        <f>IF(DAY(JunSun1)=1,IF(AND(YEAR(JunSun1+21)=CalendarYear,MONTH(JunSun1+21)=6),JunSun1+21,""),IF(AND(YEAR(JunSun1+28)=CalendarYear,MONTH(JunSun1+28)=6),JunSun1+28,""))</f>
        <v>44373</v>
      </c>
      <c r="R26" s="2"/>
      <c r="S26" s="91"/>
      <c r="U26" s="55" t="s">
        <v>62</v>
      </c>
      <c r="X26" s="2"/>
      <c r="AF26" s="2"/>
      <c r="AN26" s="2"/>
    </row>
    <row r="27" spans="1:40" ht="15.75" customHeight="1" x14ac:dyDescent="0.3">
      <c r="B27" s="33"/>
      <c r="C27" s="184">
        <f>IF(DAY(MaySun1)=1,IF(AND(YEAR(MaySun1+22)=CalendarYear,MONTH(MaySun1+22)=5),MaySun1+22,""),IF(AND(YEAR(MaySun1+29)=CalendarYear,MONTH(MaySun1+29)=5),MaySun1+29,""))</f>
        <v>44339</v>
      </c>
      <c r="D27" s="186">
        <f>IF(DAY(MaySun1)=1,IF(AND(YEAR(MaySun1+23)=CalendarYear,MONTH(MaySun1+23)=5),MaySun1+23,""),IF(AND(YEAR(MaySun1+30)=CalendarYear,MONTH(MaySun1+30)=5),MaySun1+30,""))</f>
        <v>44340</v>
      </c>
      <c r="E27" s="186">
        <f>IF(DAY(MaySun1)=1,IF(AND(YEAR(MaySun1+24)=CalendarYear,MONTH(MaySun1+24)=5),MaySun1+24,""),IF(AND(YEAR(MaySun1+31)=CalendarYear,MONTH(MaySun1+31)=5),MaySun1+31,""))</f>
        <v>44341</v>
      </c>
      <c r="F27" s="186">
        <f>IF(DAY(MaySun1)=1,IF(AND(YEAR(MaySun1+25)=CalendarYear,MONTH(MaySun1+25)=5),MaySun1+25,""),IF(AND(YEAR(MaySun1+32)=CalendarYear,MONTH(MaySun1+32)=5),MaySun1+32,""))</f>
        <v>44342</v>
      </c>
      <c r="G27" s="186">
        <f>IF(DAY(MaySun1)=1,IF(AND(YEAR(MaySun1+26)=CalendarYear,MONTH(MaySun1+26)=5),MaySun1+26,""),IF(AND(YEAR(MaySun1+33)=CalendarYear,MONTH(MaySun1+33)=5),MaySun1+33,""))</f>
        <v>44343</v>
      </c>
      <c r="H27" s="186">
        <f>IF(DAY(MaySun1)=1,IF(AND(YEAR(MaySun1+27)=CalendarYear,MONTH(MaySun1+27)=5),MaySun1+27,""),IF(AND(YEAR(MaySun1+34)=CalendarYear,MONTH(MaySun1+34)=5),MaySun1+34,""))</f>
        <v>44344</v>
      </c>
      <c r="I27" s="185">
        <f>IF(DAY(MaySun1)=1,IF(AND(YEAR(MaySun1+28)=CalendarYear,MONTH(MaySun1+28)=5),MaySun1+28,""),IF(AND(YEAR(MaySun1+35)=CalendarYear,MONTH(MaySun1+35)=5),MaySun1+35,""))</f>
        <v>44345</v>
      </c>
      <c r="J27" s="4"/>
      <c r="K27" s="184">
        <f>IF(DAY(JunSun1)=1,IF(AND(YEAR(JunSun1+22)=CalendarYear,MONTH(JunSun1+22)=6),JunSun1+22,""),IF(AND(YEAR(JunSun1+29)=CalendarYear,MONTH(JunSun1+29)=6),JunSun1+29,""))</f>
        <v>44374</v>
      </c>
      <c r="L27" s="187">
        <f>IF(DAY(JunSun1)=1,IF(AND(YEAR(JunSun1+23)=CalendarYear,MONTH(JunSun1+23)=6),JunSun1+23,""),IF(AND(YEAR(JunSun1+30)=CalendarYear,MONTH(JunSun1+30)=6),JunSun1+30,""))</f>
        <v>44375</v>
      </c>
      <c r="M27" s="187">
        <f>IF(DAY(JunSun1)=1,IF(AND(YEAR(JunSun1+24)=CalendarYear,MONTH(JunSun1+24)=6),JunSun1+24,""),IF(AND(YEAR(JunSun1+31)=CalendarYear,MONTH(JunSun1+31)=6),JunSun1+31,""))</f>
        <v>44376</v>
      </c>
      <c r="N27" s="187">
        <f>IF(DAY(JunSun1)=1,IF(AND(YEAR(JunSun1+25)=CalendarYear,MONTH(JunSun1+25)=6),JunSun1+25,""),IF(AND(YEAR(JunSun1+32)=CalendarYear,MONTH(JunSun1+32)=6),JunSun1+32,""))</f>
        <v>44377</v>
      </c>
      <c r="O27" s="185" t="str">
        <f>IF(DAY(JunSun1)=1,IF(AND(YEAR(JunSun1+26)=CalendarYear,MONTH(JunSun1+26)=6),JunSun1+26,""),IF(AND(YEAR(JunSun1+33)=CalendarYear,MONTH(JunSun1+33)=6),JunSun1+33,""))</f>
        <v/>
      </c>
      <c r="P27" s="185" t="str">
        <f>IF(DAY(JunSun1)=1,IF(AND(YEAR(JunSun1+27)=CalendarYear,MONTH(JunSun1+27)=6),JunSun1+27,""),IF(AND(YEAR(JunSun1+34)=CalendarYear,MONTH(JunSun1+34)=6),JunSun1+34,""))</f>
        <v/>
      </c>
      <c r="Q27" s="185" t="str">
        <f>IF(DAY(JunSun1)=1,IF(AND(YEAR(JunSun1+28)=CalendarYear,MONTH(JunSun1+28)=6),JunSun1+28,""),IF(AND(YEAR(JunSun1+35)=CalendarYear,MONTH(JunSun1+35)=6),JunSun1+35,""))</f>
        <v/>
      </c>
      <c r="R27" s="2"/>
      <c r="S27" s="91"/>
      <c r="U27" s="55" t="s">
        <v>49</v>
      </c>
      <c r="X27" s="2"/>
      <c r="AF27" s="2"/>
      <c r="AN27" s="2"/>
    </row>
    <row r="28" spans="1:40" ht="15.75" customHeight="1" x14ac:dyDescent="0.2">
      <c r="B28" s="36"/>
      <c r="C28" s="184">
        <f>IF(DAY(MaySun1)=1,IF(AND(YEAR(MaySun1+29)=CalendarYear,MONTH(MaySun1+29)=5),MaySun1+29,""),IF(AND(YEAR(MaySun1+36)=CalendarYear,MONTH(MaySun1+36)=5),MaySun1+36,""))</f>
        <v>44346</v>
      </c>
      <c r="D28" s="187">
        <f>IF(DAY(MaySun1)=1,IF(AND(YEAR(MaySun1+30)=CalendarYear,MONTH(MaySun1+30)=5),MaySun1+30,""),IF(AND(YEAR(MaySun1+37)=CalendarYear,MONTH(MaySun1+37)=5),MaySun1+37,""))</f>
        <v>44347</v>
      </c>
      <c r="E28" s="185" t="str">
        <f>IF(DAY(MaySun1)=1,IF(AND(YEAR(MaySun1+31)=CalendarYear,MONTH(MaySun1+31)=5),MaySun1+31,""),IF(AND(YEAR(MaySun1+38)=CalendarYear,MONTH(MaySun1+38)=5),MaySun1+38,""))</f>
        <v/>
      </c>
      <c r="F28" s="185" t="str">
        <f>IF(DAY(MaySun1)=1,IF(AND(YEAR(MaySun1+32)=CalendarYear,MONTH(MaySun1+32)=5),MaySun1+32,""),IF(AND(YEAR(MaySun1+39)=CalendarYear,MONTH(MaySun1+39)=5),MaySun1+39,""))</f>
        <v/>
      </c>
      <c r="G28" s="185" t="str">
        <f>IF(DAY(MaySun1)=1,IF(AND(YEAR(MaySun1+33)=CalendarYear,MONTH(MaySun1+33)=5),MaySun1+33,""),IF(AND(YEAR(MaySun1+40)=CalendarYear,MONTH(MaySun1+40)=5),MaySun1+40,""))</f>
        <v/>
      </c>
      <c r="H28" s="185" t="str">
        <f>IF(DAY(MaySun1)=1,IF(AND(YEAR(MaySun1+34)=CalendarYear,MONTH(MaySun1+34)=5),MaySun1+34,""),IF(AND(YEAR(MaySun1+41)=CalendarYear,MONTH(MaySun1+41)=5),MaySun1+41,""))</f>
        <v/>
      </c>
      <c r="I28" s="185" t="str">
        <f>IF(DAY(MaySun1)=1,IF(AND(YEAR(MaySun1+35)=CalendarYear,MONTH(MaySun1+35)=5),MaySun1+35,""),IF(AND(YEAR(MaySun1+42)=CalendarYear,MONTH(MaySun1+42)=5),MaySun1+42,""))</f>
        <v/>
      </c>
      <c r="J28" s="37"/>
      <c r="K28" s="37" t="str">
        <f>IF(DAY(JunSun1)=1,IF(AND(YEAR(JunSun1+29)=CalendarYear,MONTH(JunSun1+29)=6),JunSun1+29,""),IF(AND(YEAR(JunSun1+36)=CalendarYear,MONTH(JunSun1+36)=6),JunSun1+36,""))</f>
        <v/>
      </c>
      <c r="L28" s="37" t="str">
        <f>IF(DAY(JunSun1)=1,IF(AND(YEAR(JunSun1+30)=CalendarYear,MONTH(JunSun1+30)=6),JunSun1+30,""),IF(AND(YEAR(JunSun1+37)=CalendarYear,MONTH(JunSun1+37)=6),JunSun1+37,""))</f>
        <v/>
      </c>
      <c r="M28" s="37" t="str">
        <f>IF(DAY(JunSun1)=1,IF(AND(YEAR(JunSun1+31)=CalendarYear,MONTH(JunSun1+31)=6),JunSun1+31,""),IF(AND(YEAR(JunSun1+38)=CalendarYear,MONTH(JunSun1+38)=6),JunSun1+38,""))</f>
        <v/>
      </c>
      <c r="N28" s="37" t="str">
        <f>IF(DAY(JunSun1)=1,IF(AND(YEAR(JunSun1+32)=CalendarYear,MONTH(JunSun1+32)=6),JunSun1+32,""),IF(AND(YEAR(JunSun1+39)=CalendarYear,MONTH(JunSun1+39)=6),JunSun1+39,""))</f>
        <v/>
      </c>
      <c r="O28" s="37" t="str">
        <f>IF(DAY(JunSun1)=1,IF(AND(YEAR(JunSun1+33)=CalendarYear,MONTH(JunSun1+33)=6),JunSun1+33,""),IF(AND(YEAR(JunSun1+40)=CalendarYear,MONTH(JunSun1+40)=6),JunSun1+40,""))</f>
        <v/>
      </c>
      <c r="P28" s="37" t="str">
        <f>IF(DAY(JunSun1)=1,IF(AND(YEAR(JunSun1+34)=CalendarYear,MONTH(JunSun1+34)=6),JunSun1+34,""),IF(AND(YEAR(JunSun1+41)=CalendarYear,MONTH(JunSun1+41)=6),JunSun1+41,""))</f>
        <v/>
      </c>
      <c r="Q28" s="38" t="str">
        <f>IF(DAY(JunSun1)=1,IF(AND(YEAR(JunSun1+35)=CalendarYear,MONTH(JunSun1+35)=6),JunSun1+35,""),IF(AND(YEAR(JunSun1+42)=CalendarYear,MONTH(JunSun1+42)=6),JunSun1+42,""))</f>
        <v/>
      </c>
      <c r="R28" s="2"/>
      <c r="S28" s="91"/>
      <c r="U28" s="12"/>
      <c r="X28" s="2"/>
      <c r="AF28" s="2"/>
      <c r="AN28" s="2"/>
    </row>
    <row r="29" spans="1:40" ht="15.75" customHeight="1" x14ac:dyDescent="0.2">
      <c r="B29" s="2"/>
      <c r="J29" s="4"/>
      <c r="R29" s="2"/>
      <c r="S29" s="91"/>
      <c r="U29" s="10"/>
      <c r="X29" s="2"/>
      <c r="AF29" s="2"/>
      <c r="AN29" s="2"/>
    </row>
    <row r="30" spans="1:40" ht="15.75" customHeight="1" x14ac:dyDescent="0.3">
      <c r="A30" s="24" t="s">
        <v>11</v>
      </c>
      <c r="B30" s="32"/>
      <c r="C30" s="183" t="s">
        <v>32</v>
      </c>
      <c r="D30" s="183"/>
      <c r="E30" s="183"/>
      <c r="F30" s="183"/>
      <c r="G30" s="183"/>
      <c r="H30" s="183"/>
      <c r="I30" s="183"/>
      <c r="J30" s="188"/>
      <c r="K30" s="183" t="s">
        <v>33</v>
      </c>
      <c r="L30" s="183"/>
      <c r="M30" s="183"/>
      <c r="N30" s="183"/>
      <c r="O30" s="183"/>
      <c r="P30" s="183"/>
      <c r="Q30" s="183"/>
      <c r="S30" s="92"/>
      <c r="U30" s="56" t="s">
        <v>57</v>
      </c>
      <c r="V30" s="2"/>
      <c r="W30" s="2"/>
      <c r="X30" s="2"/>
      <c r="AF30" s="2"/>
      <c r="AN30" s="2"/>
    </row>
    <row r="31" spans="1:40" ht="15.75" customHeight="1" x14ac:dyDescent="0.3">
      <c r="A31" s="24" t="s">
        <v>20</v>
      </c>
      <c r="B31" s="48"/>
      <c r="C31" s="199" t="s">
        <v>73</v>
      </c>
      <c r="D31" s="200" t="s">
        <v>74</v>
      </c>
      <c r="E31" s="200" t="s">
        <v>75</v>
      </c>
      <c r="F31" s="200" t="s">
        <v>76</v>
      </c>
      <c r="G31" s="200" t="s">
        <v>77</v>
      </c>
      <c r="H31" s="200" t="s">
        <v>78</v>
      </c>
      <c r="I31" s="200" t="s">
        <v>79</v>
      </c>
      <c r="J31" s="4"/>
      <c r="K31" s="199" t="s">
        <v>73</v>
      </c>
      <c r="L31" s="200" t="s">
        <v>74</v>
      </c>
      <c r="M31" s="200" t="s">
        <v>75</v>
      </c>
      <c r="N31" s="200" t="s">
        <v>76</v>
      </c>
      <c r="O31" s="200" t="s">
        <v>77</v>
      </c>
      <c r="P31" s="200" t="s">
        <v>78</v>
      </c>
      <c r="Q31" s="200" t="s">
        <v>79</v>
      </c>
      <c r="S31" s="91"/>
      <c r="U31" s="56" t="s">
        <v>58</v>
      </c>
    </row>
    <row r="32" spans="1:40" ht="15.75" customHeight="1" x14ac:dyDescent="0.3">
      <c r="A32" s="24"/>
      <c r="B32" s="48"/>
      <c r="C32" s="184" t="str">
        <f>IF(DAY(JulSun1)=1,"",IF(AND(YEAR(JulSun1+1)=CalendarYear,MONTH(JulSun1+1)=7),JulSun1+1,""))</f>
        <v/>
      </c>
      <c r="D32" s="185" t="str">
        <f>IF(DAY(JulSun1)=1,"",IF(AND(YEAR(JulSun1+2)=CalendarYear,MONTH(JulSun1+2)=7),JulSun1+2,""))</f>
        <v/>
      </c>
      <c r="E32" s="185" t="str">
        <f>IF(DAY(JulSun1)=1,"",IF(AND(YEAR(JulSun1+3)=CalendarYear,MONTH(JulSun1+3)=7),JulSun1+3,""))</f>
        <v/>
      </c>
      <c r="F32" s="185" t="str">
        <f>IF(DAY(JulSun1)=1,"",IF(AND(YEAR(JulSun1+4)=CalendarYear,MONTH(JulSun1+4)=7),JulSun1+4,""))</f>
        <v/>
      </c>
      <c r="G32" s="187">
        <f>IF(DAY(JulSun1)=1,"",IF(AND(YEAR(JulSun1+5)=CalendarYear,MONTH(JulSun1+5)=7),JulSun1+5,""))</f>
        <v>44378</v>
      </c>
      <c r="H32" s="187">
        <f>IF(DAY(JulSun1)=1,"",IF(AND(YEAR(JulSun1+6)=CalendarYear,MONTH(JulSun1+6)=7),JulSun1+6,""))</f>
        <v>44379</v>
      </c>
      <c r="I32" s="185">
        <f>IF(DAY(JulSun1)=1,IF(AND(YEAR(JulSun1)=CalendarYear,MONTH(JulSun1)=7),JulSun1,""),IF(AND(YEAR(JulSun1+7)=CalendarYear,MONTH(JulSun1+7)=7),JulSun1+7,""))</f>
        <v>44380</v>
      </c>
      <c r="J32" s="2"/>
      <c r="K32" s="184">
        <f>IF(DAY(AugSun1)=1,"",IF(AND(YEAR(AugSun1+1)=CalendarYear,MONTH(AugSun1+1)=8),AugSun1+1,""))</f>
        <v>44409</v>
      </c>
      <c r="L32" s="184">
        <f>IF(DAY(AugSun1)=1,"",IF(AND(YEAR(AugSun1+2)=CalendarYear,MONTH(AugSun1+2)=8),AugSun1+2,""))</f>
        <v>44410</v>
      </c>
      <c r="M32" s="186">
        <f>IF(DAY(AugSun1)=1,"",IF(AND(YEAR(AugSun1+3)=CalendarYear,MONTH(AugSun1+3)=8),AugSun1+3,""))</f>
        <v>44411</v>
      </c>
      <c r="N32" s="186">
        <f>IF(DAY(AugSun1)=1,"",IF(AND(YEAR(AugSun1+4)=CalendarYear,MONTH(AugSun1+4)=8),AugSun1+4,""))</f>
        <v>44412</v>
      </c>
      <c r="O32" s="186">
        <f>IF(DAY(AugSun1)=1,"",IF(AND(YEAR(AugSun1+5)=CalendarYear,MONTH(AugSun1+5)=8),AugSun1+5,""))</f>
        <v>44413</v>
      </c>
      <c r="P32" s="186">
        <f>IF(DAY(AugSun1)=1,"",IF(AND(YEAR(AugSun1+6)=CalendarYear,MONTH(AugSun1+6)=8),AugSun1+6,""))</f>
        <v>44414</v>
      </c>
      <c r="Q32" s="185">
        <f>IF(DAY(AugSun1)=1,IF(AND(YEAR(AugSun1)=CalendarYear,MONTH(AugSun1)=8),AugSun1,""),IF(AND(YEAR(AugSun1+7)=CalendarYear,MONTH(AugSun1+7)=8),AugSun1+7,""))</f>
        <v>44415</v>
      </c>
      <c r="S32" s="91"/>
      <c r="U32" s="56" t="s">
        <v>59</v>
      </c>
    </row>
    <row r="33" spans="1:21" ht="15.75" customHeight="1" x14ac:dyDescent="0.3">
      <c r="A33" s="24"/>
      <c r="B33" s="48"/>
      <c r="C33" s="184">
        <f>IF(DAY(JulSun1)=1,IF(AND(YEAR(JulSun1+1)=CalendarYear,MONTH(JulSun1+1)=7),JulSun1+1,""),IF(AND(YEAR(JulSun1+8)=CalendarYear,MONTH(JulSun1+8)=7),JulSun1+8,""))</f>
        <v>44381</v>
      </c>
      <c r="D33" s="186">
        <f>IF(DAY(JulSun1)=1,IF(AND(YEAR(JulSun1+2)=CalendarYear,MONTH(JulSun1+2)=7),JulSun1+2,""),IF(AND(YEAR(JulSun1+9)=CalendarYear,MONTH(JulSun1+9)=7),JulSun1+9,""))</f>
        <v>44382</v>
      </c>
      <c r="E33" s="186">
        <f>IF(DAY(JulSun1)=1,IF(AND(YEAR(JulSun1+3)=CalendarYear,MONTH(JulSun1+3)=7),JulSun1+3,""),IF(AND(YEAR(JulSun1+10)=CalendarYear,MONTH(JulSun1+10)=7),JulSun1+10,""))</f>
        <v>44383</v>
      </c>
      <c r="F33" s="186">
        <f>IF(DAY(JulSun1)=1,IF(AND(YEAR(JulSun1+4)=CalendarYear,MONTH(JulSun1+4)=7),JulSun1+4,""),IF(AND(YEAR(JulSun1+11)=CalendarYear,MONTH(JulSun1+11)=7),JulSun1+11,""))</f>
        <v>44384</v>
      </c>
      <c r="G33" s="186">
        <f>IF(DAY(JulSun1)=1,IF(AND(YEAR(JulSun1+5)=CalendarYear,MONTH(JulSun1+5)=7),JulSun1+5,""),IF(AND(YEAR(JulSun1+12)=CalendarYear,MONTH(JulSun1+12)=7),JulSun1+12,""))</f>
        <v>44385</v>
      </c>
      <c r="H33" s="186">
        <f>IF(DAY(JulSun1)=1,IF(AND(YEAR(JulSun1+6)=CalendarYear,MONTH(JulSun1+6)=7),JulSun1+6,""),IF(AND(YEAR(JulSun1+13)=CalendarYear,MONTH(JulSun1+13)=7),JulSun1+13,""))</f>
        <v>44386</v>
      </c>
      <c r="I33" s="185">
        <f>IF(DAY(JulSun1)=1,IF(AND(YEAR(JulSun1+7)=CalendarYear,MONTH(JulSun1+7)=7),JulSun1+7,""),IF(AND(YEAR(JulSun1+14)=CalendarYear,MONTH(JulSun1+14)=7),JulSun1+14,""))</f>
        <v>44387</v>
      </c>
      <c r="J33" s="53"/>
      <c r="K33" s="184">
        <f>IF(DAY(AugSun1)=1,IF(AND(YEAR(AugSun1+1)=CalendarYear,MONTH(AugSun1+1)=8),AugSun1+1,""),IF(AND(YEAR(AugSun1+8)=CalendarYear,MONTH(AugSun1+8)=8),AugSun1+8,""))</f>
        <v>44416</v>
      </c>
      <c r="L33" s="195">
        <f>IF(DAY(AugSun1)=1,IF(AND(YEAR(AugSun1+2)=CalendarYear,MONTH(AugSun1+2)=8),AugSun1+2,""),IF(AND(YEAR(AugSun1+9)=CalendarYear,MONTH(AugSun1+9)=8),AugSun1+9,""))</f>
        <v>44417</v>
      </c>
      <c r="M33" s="187">
        <f>IF(DAY(AugSun1)=1,IF(AND(YEAR(AugSun1+3)=CalendarYear,MONTH(AugSun1+3)=8),AugSun1+3,""),IF(AND(YEAR(AugSun1+10)=CalendarYear,MONTH(AugSun1+10)=8),AugSun1+10,""))</f>
        <v>44418</v>
      </c>
      <c r="N33" s="187">
        <f>IF(DAY(AugSun1)=1,IF(AND(YEAR(AugSun1+4)=CalendarYear,MONTH(AugSun1+4)=8),AugSun1+4,""),IF(AND(YEAR(AugSun1+11)=CalendarYear,MONTH(AugSun1+11)=8),AugSun1+11,""))</f>
        <v>44419</v>
      </c>
      <c r="O33" s="187">
        <f>IF(DAY(AugSun1)=1,IF(AND(YEAR(AugSun1+5)=CalendarYear,MONTH(AugSun1+5)=8),AugSun1+5,""),IF(AND(YEAR(AugSun1+12)=CalendarYear,MONTH(AugSun1+12)=8),AugSun1+12,""))</f>
        <v>44420</v>
      </c>
      <c r="P33" s="187">
        <f>IF(DAY(AugSun1)=1,IF(AND(YEAR(AugSun1+6)=CalendarYear,MONTH(AugSun1+6)=8),AugSun1+6,""),IF(AND(YEAR(AugSun1+13)=CalendarYear,MONTH(AugSun1+13)=8),AugSun1+13,""))</f>
        <v>44421</v>
      </c>
      <c r="Q33" s="185">
        <f>IF(DAY(AugSun1)=1,IF(AND(YEAR(AugSun1+7)=CalendarYear,MONTH(AugSun1+7)=8),AugSun1+7,""),IF(AND(YEAR(AugSun1+14)=CalendarYear,MONTH(AugSun1+14)=8),AugSun1+14,""))</f>
        <v>44422</v>
      </c>
      <c r="S33" s="91"/>
      <c r="U33" s="56" t="s">
        <v>60</v>
      </c>
    </row>
    <row r="34" spans="1:21" ht="15.75" customHeight="1" x14ac:dyDescent="0.3">
      <c r="B34" s="48"/>
      <c r="C34" s="184">
        <f>IF(DAY(JulSun1)=1,IF(AND(YEAR(JulSun1+8)=CalendarYear,MONTH(JulSun1+8)=7),JulSun1+8,""),IF(AND(YEAR(JulSun1+15)=CalendarYear,MONTH(JulSun1+15)=7),JulSun1+15,""))</f>
        <v>44388</v>
      </c>
      <c r="D34" s="187">
        <f>IF(DAY(JulSun1)=1,IF(AND(YEAR(JulSun1+9)=CalendarYear,MONTH(JulSun1+9)=7),JulSun1+9,""),IF(AND(YEAR(JulSun1+16)=CalendarYear,MONTH(JulSun1+16)=7),JulSun1+16,""))</f>
        <v>44389</v>
      </c>
      <c r="E34" s="187">
        <f>IF(DAY(JulSun1)=1,IF(AND(YEAR(JulSun1+10)=CalendarYear,MONTH(JulSun1+10)=7),JulSun1+10,""),IF(AND(YEAR(JulSun1+17)=CalendarYear,MONTH(JulSun1+17)=7),JulSun1+17,""))</f>
        <v>44390</v>
      </c>
      <c r="F34" s="187">
        <f>IF(DAY(JulSun1)=1,IF(AND(YEAR(JulSun1+11)=CalendarYear,MONTH(JulSun1+11)=7),JulSun1+11,""),IF(AND(YEAR(JulSun1+18)=CalendarYear,MONTH(JulSun1+18)=7),JulSun1+18,""))</f>
        <v>44391</v>
      </c>
      <c r="G34" s="187">
        <f>IF(DAY(JulSun1)=1,IF(AND(YEAR(JulSun1+12)=CalendarYear,MONTH(JulSun1+12)=7),JulSun1+12,""),IF(AND(YEAR(JulSun1+19)=CalendarYear,MONTH(JulSun1+19)=7),JulSun1+19,""))</f>
        <v>44392</v>
      </c>
      <c r="H34" s="187">
        <f>IF(DAY(JulSun1)=1,IF(AND(YEAR(JulSun1+13)=CalendarYear,MONTH(JulSun1+13)=7),JulSun1+13,""),IF(AND(YEAR(JulSun1+20)=CalendarYear,MONTH(JulSun1+20)=7),JulSun1+20,""))</f>
        <v>44393</v>
      </c>
      <c r="I34" s="185">
        <f>IF(DAY(JulSun1)=1,IF(AND(YEAR(JulSun1+14)=CalendarYear,MONTH(JulSun1+14)=7),JulSun1+14,""),IF(AND(YEAR(JulSun1+21)=CalendarYear,MONTH(JulSun1+21)=7),JulSun1+21,""))</f>
        <v>44394</v>
      </c>
      <c r="J34" s="53"/>
      <c r="K34" s="184">
        <f>IF(DAY(AugSun1)=1,IF(AND(YEAR(AugSun1+8)=CalendarYear,MONTH(AugSun1+8)=8),AugSun1+8,""),IF(AND(YEAR(AugSun1+15)=CalendarYear,MONTH(AugSun1+15)=8),AugSun1+15,""))</f>
        <v>44423</v>
      </c>
      <c r="L34" s="186">
        <f>IF(DAY(AugSun1)=1,IF(AND(YEAR(AugSun1+9)=CalendarYear,MONTH(AugSun1+9)=8),AugSun1+9,""),IF(AND(YEAR(AugSun1+16)=CalendarYear,MONTH(AugSun1+16)=8),AugSun1+16,""))</f>
        <v>44424</v>
      </c>
      <c r="M34" s="186">
        <f>IF(DAY(AugSun1)=1,IF(AND(YEAR(AugSun1+10)=CalendarYear,MONTH(AugSun1+10)=8),AugSun1+10,""),IF(AND(YEAR(AugSun1+17)=CalendarYear,MONTH(AugSun1+17)=8),AugSun1+17,""))</f>
        <v>44425</v>
      </c>
      <c r="N34" s="186">
        <f>IF(DAY(AugSun1)=1,IF(AND(YEAR(AugSun1+11)=CalendarYear,MONTH(AugSun1+11)=8),AugSun1+11,""),IF(AND(YEAR(AugSun1+18)=CalendarYear,MONTH(AugSun1+18)=8),AugSun1+18,""))</f>
        <v>44426</v>
      </c>
      <c r="O34" s="186">
        <f>IF(DAY(AugSun1)=1,IF(AND(YEAR(AugSun1+12)=CalendarYear,MONTH(AugSun1+12)=8),AugSun1+12,""),IF(AND(YEAR(AugSun1+19)=CalendarYear,MONTH(AugSun1+19)=8),AugSun1+19,""))</f>
        <v>44427</v>
      </c>
      <c r="P34" s="186">
        <f>IF(DAY(AugSun1)=1,IF(AND(YEAR(AugSun1+13)=CalendarYear,MONTH(AugSun1+13)=8),AugSun1+13,""),IF(AND(YEAR(AugSun1+20)=CalendarYear,MONTH(AugSun1+20)=8),AugSun1+20,""))</f>
        <v>44428</v>
      </c>
      <c r="Q34" s="185">
        <f>IF(DAY(AugSun1)=1,IF(AND(YEAR(AugSun1+14)=CalendarYear,MONTH(AugSun1+14)=8),AugSun1+14,""),IF(AND(YEAR(AugSun1+21)=CalendarYear,MONTH(AugSun1+21)=8),AugSun1+21,""))</f>
        <v>44429</v>
      </c>
      <c r="S34" s="91"/>
      <c r="U34" s="57" t="s">
        <v>61</v>
      </c>
    </row>
    <row r="35" spans="1:21" ht="15.75" customHeight="1" x14ac:dyDescent="0.2">
      <c r="B35" s="48"/>
      <c r="C35" s="184">
        <f>IF(DAY(JulSun1)=1,IF(AND(YEAR(JulSun1+15)=CalendarYear,MONTH(JulSun1+15)=7),JulSun1+15,""),IF(AND(YEAR(JulSun1+22)=CalendarYear,MONTH(JulSun1+22)=7),JulSun1+22,""))</f>
        <v>44395</v>
      </c>
      <c r="D35" s="186">
        <f>IF(DAY(JulSun1)=1,IF(AND(YEAR(JulSun1+16)=CalendarYear,MONTH(JulSun1+16)=7),JulSun1+16,""),IF(AND(YEAR(JulSun1+23)=CalendarYear,MONTH(JulSun1+23)=7),JulSun1+23,""))</f>
        <v>44396</v>
      </c>
      <c r="E35" s="186">
        <f>IF(DAY(JulSun1)=1,IF(AND(YEAR(JulSun1+17)=CalendarYear,MONTH(JulSun1+17)=7),JulSun1+17,""),IF(AND(YEAR(JulSun1+24)=CalendarYear,MONTH(JulSun1+24)=7),JulSun1+24,""))</f>
        <v>44397</v>
      </c>
      <c r="F35" s="186">
        <f>IF(DAY(JulSun1)=1,IF(AND(YEAR(JulSun1+18)=CalendarYear,MONTH(JulSun1+18)=7),JulSun1+18,""),IF(AND(YEAR(JulSun1+25)=CalendarYear,MONTH(JulSun1+25)=7),JulSun1+25,""))</f>
        <v>44398</v>
      </c>
      <c r="G35" s="186">
        <f>IF(DAY(JulSun1)=1,IF(AND(YEAR(JulSun1+19)=CalendarYear,MONTH(JulSun1+19)=7),JulSun1+19,""),IF(AND(YEAR(JulSun1+26)=CalendarYear,MONTH(JulSun1+26)=7),JulSun1+26,""))</f>
        <v>44399</v>
      </c>
      <c r="H35" s="186">
        <f>IF(DAY(JulSun1)=1,IF(AND(YEAR(JulSun1+20)=CalendarYear,MONTH(JulSun1+20)=7),JulSun1+20,""),IF(AND(YEAR(JulSun1+27)=CalendarYear,MONTH(JulSun1+27)=7),JulSun1+27,""))</f>
        <v>44400</v>
      </c>
      <c r="I35" s="185">
        <f>IF(DAY(JulSun1)=1,IF(AND(YEAR(JulSun1+21)=CalendarYear,MONTH(JulSun1+21)=7),JulSun1+21,""),IF(AND(YEAR(JulSun1+28)=CalendarYear,MONTH(JulSun1+28)=7),JulSun1+28,""))</f>
        <v>44401</v>
      </c>
      <c r="J35" s="53"/>
      <c r="K35" s="184">
        <f>IF(DAY(AugSun1)=1,IF(AND(YEAR(AugSun1+15)=CalendarYear,MONTH(AugSun1+15)=8),AugSun1+15,""),IF(AND(YEAR(AugSun1+22)=CalendarYear,MONTH(AugSun1+22)=8),AugSun1+22,""))</f>
        <v>44430</v>
      </c>
      <c r="L35" s="187">
        <f>IF(DAY(AugSun1)=1,IF(AND(YEAR(AugSun1+16)=CalendarYear,MONTH(AugSun1+16)=8),AugSun1+16,""),IF(AND(YEAR(AugSun1+23)=CalendarYear,MONTH(AugSun1+23)=8),AugSun1+23,""))</f>
        <v>44431</v>
      </c>
      <c r="M35" s="187">
        <f>IF(DAY(AugSun1)=1,IF(AND(YEAR(AugSun1+17)=CalendarYear,MONTH(AugSun1+17)=8),AugSun1+17,""),IF(AND(YEAR(AugSun1+24)=CalendarYear,MONTH(AugSun1+24)=8),AugSun1+24,""))</f>
        <v>44432</v>
      </c>
      <c r="N35" s="187">
        <f>IF(DAY(AugSun1)=1,IF(AND(YEAR(AugSun1+18)=CalendarYear,MONTH(AugSun1+18)=8),AugSun1+18,""),IF(AND(YEAR(AugSun1+25)=CalendarYear,MONTH(AugSun1+25)=8),AugSun1+25,""))</f>
        <v>44433</v>
      </c>
      <c r="O35" s="187">
        <f>IF(DAY(AugSun1)=1,IF(AND(YEAR(AugSun1+19)=CalendarYear,MONTH(AugSun1+19)=8),AugSun1+19,""),IF(AND(YEAR(AugSun1+26)=CalendarYear,MONTH(AugSun1+26)=8),AugSun1+26,""))</f>
        <v>44434</v>
      </c>
      <c r="P35" s="187">
        <f>IF(DAY(AugSun1)=1,IF(AND(YEAR(AugSun1+20)=CalendarYear,MONTH(AugSun1+20)=8),AugSun1+20,""),IF(AND(YEAR(AugSun1+27)=CalendarYear,MONTH(AugSun1+27)=8),AugSun1+27,""))</f>
        <v>44435</v>
      </c>
      <c r="Q35" s="185">
        <f>IF(DAY(AugSun1)=1,IF(AND(YEAR(AugSun1+21)=CalendarYear,MONTH(AugSun1+21)=8),AugSun1+21,""),IF(AND(YEAR(AugSun1+28)=CalendarYear,MONTH(AugSun1+28)=8),AugSun1+28,""))</f>
        <v>44436</v>
      </c>
      <c r="S35" s="91"/>
      <c r="U35" s="10"/>
    </row>
    <row r="36" spans="1:21" ht="15.75" customHeight="1" x14ac:dyDescent="0.2">
      <c r="B36" s="48"/>
      <c r="C36" s="184">
        <f>IF(DAY(JulSun1)=1,IF(AND(YEAR(JulSun1+22)=CalendarYear,MONTH(JulSun1+22)=7),JulSun1+22,""),IF(AND(YEAR(JulSun1+29)=CalendarYear,MONTH(JulSun1+29)=7),JulSun1+29,""))</f>
        <v>44402</v>
      </c>
      <c r="D36" s="187">
        <f>IF(DAY(JulSun1)=1,IF(AND(YEAR(JulSun1+23)=CalendarYear,MONTH(JulSun1+23)=7),JulSun1+23,""),IF(AND(YEAR(JulSun1+30)=CalendarYear,MONTH(JulSun1+30)=7),JulSun1+30,""))</f>
        <v>44403</v>
      </c>
      <c r="E36" s="187">
        <f>IF(DAY(JulSun1)=1,IF(AND(YEAR(JulSun1+24)=CalendarYear,MONTH(JulSun1+24)=7),JulSun1+24,""),IF(AND(YEAR(JulSun1+31)=CalendarYear,MONTH(JulSun1+31)=7),JulSun1+31,""))</f>
        <v>44404</v>
      </c>
      <c r="F36" s="187">
        <f>IF(DAY(JulSun1)=1,IF(AND(YEAR(JulSun1+25)=CalendarYear,MONTH(JulSun1+25)=7),JulSun1+25,""),IF(AND(YEAR(JulSun1+32)=CalendarYear,MONTH(JulSun1+32)=7),JulSun1+32,""))</f>
        <v>44405</v>
      </c>
      <c r="G36" s="187">
        <f>IF(DAY(JulSun1)=1,IF(AND(YEAR(JulSun1+26)=CalendarYear,MONTH(JulSun1+26)=7),JulSun1+26,""),IF(AND(YEAR(JulSun1+33)=CalendarYear,MONTH(JulSun1+33)=7),JulSun1+33,""))</f>
        <v>44406</v>
      </c>
      <c r="H36" s="187">
        <f>IF(DAY(JulSun1)=1,IF(AND(YEAR(JulSun1+27)=CalendarYear,MONTH(JulSun1+27)=7),JulSun1+27,""),IF(AND(YEAR(JulSun1+34)=CalendarYear,MONTH(JulSun1+34)=7),JulSun1+34,""))</f>
        <v>44407</v>
      </c>
      <c r="I36" s="185">
        <f>IF(DAY(JulSun1)=1,IF(AND(YEAR(JulSun1+28)=CalendarYear,MONTH(JulSun1+28)=7),JulSun1+28,""),IF(AND(YEAR(JulSun1+35)=CalendarYear,MONTH(JulSun1+35)=7),JulSun1+35,""))</f>
        <v>44408</v>
      </c>
      <c r="J36" s="53"/>
      <c r="K36" s="184">
        <f>IF(DAY(AugSun1)=1,IF(AND(YEAR(AugSun1+22)=CalendarYear,MONTH(AugSun1+22)=8),AugSun1+22,""),IF(AND(YEAR(AugSun1+29)=CalendarYear,MONTH(AugSun1+29)=8),AugSun1+29,""))</f>
        <v>44437</v>
      </c>
      <c r="L36" s="186">
        <f>IF(DAY(AugSun1)=1,IF(AND(YEAR(AugSun1+23)=CalendarYear,MONTH(AugSun1+23)=8),AugSun1+23,""),IF(AND(YEAR(AugSun1+30)=CalendarYear,MONTH(AugSun1+30)=8),AugSun1+30,""))</f>
        <v>44438</v>
      </c>
      <c r="M36" s="186">
        <f>IF(DAY(AugSun1)=1,IF(AND(YEAR(AugSun1+24)=CalendarYear,MONTH(AugSun1+24)=8),AugSun1+24,""),IF(AND(YEAR(AugSun1+31)=CalendarYear,MONTH(AugSun1+31)=8),AugSun1+31,""))</f>
        <v>44439</v>
      </c>
      <c r="N36" s="185" t="str">
        <f>IF(DAY(AugSun1)=1,IF(AND(YEAR(AugSun1+25)=CalendarYear,MONTH(AugSun1+25)=8),AugSun1+25,""),IF(AND(YEAR(AugSun1+32)=CalendarYear,MONTH(AugSun1+32)=8),AugSun1+32,""))</f>
        <v/>
      </c>
      <c r="O36" s="185" t="str">
        <f>IF(DAY(AugSun1)=1,IF(AND(YEAR(AugSun1+26)=CalendarYear,MONTH(AugSun1+26)=8),AugSun1+26,""),IF(AND(YEAR(AugSun1+33)=CalendarYear,MONTH(AugSun1+33)=8),AugSun1+33,""))</f>
        <v/>
      </c>
      <c r="P36" s="185" t="str">
        <f>IF(DAY(AugSun1)=1,IF(AND(YEAR(AugSun1+27)=CalendarYear,MONTH(AugSun1+27)=8),AugSun1+27,""),IF(AND(YEAR(AugSun1+34)=CalendarYear,MONTH(AugSun1+34)=8),AugSun1+34,""))</f>
        <v/>
      </c>
      <c r="Q36" s="185" t="str">
        <f>IF(DAY(AugSun1)=1,IF(AND(YEAR(AugSun1+28)=CalendarYear,MONTH(AugSun1+28)=8),AugSun1+28,""),IF(AND(YEAR(AugSun1+35)=CalendarYear,MONTH(AugSun1+35)=8),AugSun1+35,""))</f>
        <v/>
      </c>
      <c r="S36" s="91"/>
      <c r="U36" s="11"/>
    </row>
    <row r="37" spans="1:21" ht="15.75" customHeight="1" x14ac:dyDescent="0.2">
      <c r="B37" s="49"/>
      <c r="C37" s="37" t="str">
        <f>IF(DAY(JulSun1)=1,IF(AND(YEAR(JulSun1+29)=CalendarYear,MONTH(JulSun1+29)=7),JulSun1+29,""),IF(AND(YEAR(JulSun1+36)=CalendarYear,MONTH(JulSun1+36)=7),JulSun1+36,""))</f>
        <v/>
      </c>
      <c r="D37" s="37" t="str">
        <f>IF(DAY(JulSun1)=1,IF(AND(YEAR(JulSun1+30)=CalendarYear,MONTH(JulSun1+30)=7),JulSun1+30,""),IF(AND(YEAR(JulSun1+37)=CalendarYear,MONTH(JulSun1+37)=7),JulSun1+37,""))</f>
        <v/>
      </c>
      <c r="E37" s="37" t="str">
        <f>IF(DAY(JulSun1)=1,IF(AND(YEAR(JulSun1+31)=CalendarYear,MONTH(JulSun1+31)=7),JulSun1+31,""),IF(AND(YEAR(JulSun1+38)=CalendarYear,MONTH(JulSun1+38)=7),JulSun1+38,""))</f>
        <v/>
      </c>
      <c r="F37" s="37" t="str">
        <f>IF(DAY(JulSun1)=1,IF(AND(YEAR(JulSun1+32)=CalendarYear,MONTH(JulSun1+32)=7),JulSun1+32,""),IF(AND(YEAR(JulSun1+39)=CalendarYear,MONTH(JulSun1+39)=7),JulSun1+39,""))</f>
        <v/>
      </c>
      <c r="G37" s="37" t="str">
        <f>IF(DAY(JulSun1)=1,IF(AND(YEAR(JulSun1+33)=CalendarYear,MONTH(JulSun1+33)=7),JulSun1+33,""),IF(AND(YEAR(JulSun1+40)=CalendarYear,MONTH(JulSun1+40)=7),JulSun1+40,""))</f>
        <v/>
      </c>
      <c r="H37" s="37" t="str">
        <f>IF(DAY(JulSun1)=1,IF(AND(YEAR(JulSun1+34)=CalendarYear,MONTH(JulSun1+34)=7),JulSun1+34,""),IF(AND(YEAR(JulSun1+41)=CalendarYear,MONTH(JulSun1+41)=7),JulSun1+41,""))</f>
        <v/>
      </c>
      <c r="I37" s="38" t="str">
        <f>IF(DAY(JulSun1)=1,IF(AND(YEAR(JulSun1+35)=CalendarYear,MONTH(JulSun1+35)=7),JulSun1+35,""),IF(AND(YEAR(JulSun1+42)=CalendarYear,MONTH(JulSun1+42)=7),JulSun1+42,""))</f>
        <v/>
      </c>
      <c r="J37" s="49"/>
      <c r="K37" s="46" t="str">
        <f>IF(DAY(AugSun1)=1,IF(AND(YEAR(AugSun1+29)=CalendarYear,MONTH(AugSun1+29)=8),AugSun1+29,""),IF(AND(YEAR(AugSun1+36)=CalendarYear,MONTH(AugSun1+36)=8),AugSun1+36,""))</f>
        <v/>
      </c>
      <c r="L37" s="37" t="str">
        <f>IF(DAY(AugSun1)=1,IF(AND(YEAR(AugSun1+30)=CalendarYear,MONTH(AugSun1+30)=8),AugSun1+30,""),IF(AND(YEAR(AugSun1+37)=CalendarYear,MONTH(AugSun1+37)=8),AugSun1+37,""))</f>
        <v/>
      </c>
      <c r="M37" s="37" t="str">
        <f>IF(DAY(AugSun1)=1,IF(AND(YEAR(AugSun1+31)=CalendarYear,MONTH(AugSun1+31)=8),AugSun1+31,""),IF(AND(YEAR(AugSun1+38)=CalendarYear,MONTH(AugSun1+38)=8),AugSun1+38,""))</f>
        <v/>
      </c>
      <c r="N37" s="37" t="str">
        <f>IF(DAY(AugSun1)=1,IF(AND(YEAR(AugSun1+32)=CalendarYear,MONTH(AugSun1+32)=8),AugSun1+32,""),IF(AND(YEAR(AugSun1+39)=CalendarYear,MONTH(AugSun1+39)=8),AugSun1+39,""))</f>
        <v/>
      </c>
      <c r="O37" s="37" t="str">
        <f>IF(DAY(AugSun1)=1,IF(AND(YEAR(AugSun1+33)=CalendarYear,MONTH(AugSun1+33)=8),AugSun1+33,""),IF(AND(YEAR(AugSun1+40)=CalendarYear,MONTH(AugSun1+40)=8),AugSun1+40,""))</f>
        <v/>
      </c>
      <c r="P37" s="37" t="str">
        <f>IF(DAY(AugSun1)=1,IF(AND(YEAR(AugSun1+34)=CalendarYear,MONTH(AugSun1+34)=8),AugSun1+34,""),IF(AND(YEAR(AugSun1+41)=CalendarYear,MONTH(AugSun1+41)=8),AugSun1+41,""))</f>
        <v/>
      </c>
      <c r="Q37" s="38" t="str">
        <f>IF(DAY(AugSun1)=1,IF(AND(YEAR(AugSun1+35)=CalendarYear,MONTH(AugSun1+35)=8),AugSun1+35,""),IF(AND(YEAR(AugSun1+42)=CalendarYear,MONTH(AugSun1+42)=8),AugSun1+42,""))</f>
        <v/>
      </c>
      <c r="S37" s="91"/>
      <c r="U37" s="12"/>
    </row>
    <row r="38" spans="1:21" ht="15.75" customHeight="1" x14ac:dyDescent="0.2">
      <c r="C38" s="4"/>
      <c r="D38" s="4"/>
      <c r="E38" s="4"/>
      <c r="F38" s="4"/>
      <c r="G38" s="4"/>
      <c r="H38" s="4"/>
      <c r="I38" s="4"/>
      <c r="K38" s="4"/>
      <c r="L38" s="4"/>
      <c r="M38" s="4"/>
      <c r="N38" s="4"/>
      <c r="O38" s="4"/>
      <c r="P38" s="4"/>
      <c r="Q38" s="4"/>
      <c r="S38" s="91"/>
      <c r="U38" s="10"/>
    </row>
    <row r="39" spans="1:21" ht="15.75" customHeight="1" x14ac:dyDescent="0.2">
      <c r="A39" s="24" t="s">
        <v>12</v>
      </c>
      <c r="B39" s="43"/>
      <c r="C39" s="183" t="s">
        <v>34</v>
      </c>
      <c r="D39" s="183"/>
      <c r="E39" s="183"/>
      <c r="F39" s="183"/>
      <c r="G39" s="183"/>
      <c r="H39" s="183"/>
      <c r="I39" s="183"/>
      <c r="J39" s="43"/>
      <c r="K39" s="183" t="s">
        <v>35</v>
      </c>
      <c r="L39" s="183"/>
      <c r="M39" s="183"/>
      <c r="N39" s="183"/>
      <c r="O39" s="183"/>
      <c r="P39" s="183"/>
      <c r="Q39" s="183"/>
      <c r="S39" s="91"/>
    </row>
    <row r="40" spans="1:21" ht="15.75" customHeight="1" x14ac:dyDescent="0.2">
      <c r="A40" s="24" t="s">
        <v>21</v>
      </c>
      <c r="B40" s="48"/>
      <c r="C40" s="199" t="s">
        <v>73</v>
      </c>
      <c r="D40" s="200" t="s">
        <v>74</v>
      </c>
      <c r="E40" s="200" t="s">
        <v>75</v>
      </c>
      <c r="F40" s="200" t="s">
        <v>76</v>
      </c>
      <c r="G40" s="200" t="s">
        <v>77</v>
      </c>
      <c r="H40" s="200" t="s">
        <v>78</v>
      </c>
      <c r="I40" s="200" t="s">
        <v>79</v>
      </c>
      <c r="J40" s="48"/>
      <c r="K40" s="199" t="s">
        <v>73</v>
      </c>
      <c r="L40" s="200" t="s">
        <v>74</v>
      </c>
      <c r="M40" s="200" t="s">
        <v>75</v>
      </c>
      <c r="N40" s="200" t="s">
        <v>76</v>
      </c>
      <c r="O40" s="200" t="s">
        <v>77</v>
      </c>
      <c r="P40" s="200" t="s">
        <v>78</v>
      </c>
      <c r="Q40" s="200" t="s">
        <v>79</v>
      </c>
      <c r="S40" s="91"/>
    </row>
    <row r="41" spans="1:21" ht="15.75" customHeight="1" x14ac:dyDescent="0.2">
      <c r="B41" s="48"/>
      <c r="C41" s="184" t="str">
        <f>IF(DAY(SepSun1)=1,"",IF(AND(YEAR(SepSun1+1)=CalendarYear,MONTH(SepSun1+1)=9),SepSun1+1,""))</f>
        <v/>
      </c>
      <c r="D41" s="185" t="str">
        <f>IF(DAY(SepSun1)=1,"",IF(AND(YEAR(SepSun1+2)=CalendarYear,MONTH(SepSun1+2)=9),SepSun1+2,""))</f>
        <v/>
      </c>
      <c r="E41" s="185" t="str">
        <f>IF(DAY(SepSun1)=1,"",IF(AND(YEAR(SepSun1+3)=CalendarYear,MONTH(SepSun1+3)=9),SepSun1+3,""))</f>
        <v/>
      </c>
      <c r="F41" s="186">
        <f>IF(DAY(SepSun1)=1,"",IF(AND(YEAR(SepSun1+4)=CalendarYear,MONTH(SepSun1+4)=9),SepSun1+4,""))</f>
        <v>44440</v>
      </c>
      <c r="G41" s="186">
        <f>IF(DAY(SepSun1)=1,"",IF(AND(YEAR(SepSun1+5)=CalendarYear,MONTH(SepSun1+5)=9),SepSun1+5,""))</f>
        <v>44441</v>
      </c>
      <c r="H41" s="186">
        <f>IF(DAY(SepSun1)=1,"",IF(AND(YEAR(SepSun1+6)=CalendarYear,MONTH(SepSun1+6)=9),SepSun1+6,""))</f>
        <v>44442</v>
      </c>
      <c r="I41" s="185">
        <f>IF(DAY(SepSun1)=1,IF(AND(YEAR(SepSun1)=CalendarYear,MONTH(SepSun1)=9),SepSun1,""),IF(AND(YEAR(SepSun1+7)=CalendarYear,MONTH(SepSun1+7)=9),SepSun1+7,""))</f>
        <v>44443</v>
      </c>
      <c r="J41" s="48"/>
      <c r="K41" s="184" t="str">
        <f>IF(DAY(OctSun1)=1,"",IF(AND(YEAR(OctSun1+1)=CalendarYear,MONTH(OctSun1+1)=10),OctSun1+1,""))</f>
        <v/>
      </c>
      <c r="L41" s="185" t="str">
        <f>IF(DAY(OctSun1)=1,"",IF(AND(YEAR(OctSun1+2)=CalendarYear,MONTH(OctSun1+2)=10),OctSun1+2,""))</f>
        <v/>
      </c>
      <c r="M41" s="185" t="str">
        <f>IF(DAY(OctSun1)=1,"",IF(AND(YEAR(OctSun1+3)=CalendarYear,MONTH(OctSun1+3)=10),OctSun1+3,""))</f>
        <v/>
      </c>
      <c r="N41" s="185" t="str">
        <f>IF(DAY(OctSun1)=1,"",IF(AND(YEAR(OctSun1+4)=CalendarYear,MONTH(OctSun1+4)=10),OctSun1+4,""))</f>
        <v/>
      </c>
      <c r="O41" s="185" t="str">
        <f>IF(DAY(OctSun1)=1,"",IF(AND(YEAR(OctSun1+5)=CalendarYear,MONTH(OctSun1+5)=10),OctSun1+5,""))</f>
        <v/>
      </c>
      <c r="P41" s="186">
        <f>IF(DAY(OctSun1)=1,"",IF(AND(YEAR(OctSun1+6)=CalendarYear,MONTH(OctSun1+6)=10),OctSun1+6,""))</f>
        <v>44470</v>
      </c>
      <c r="Q41" s="185">
        <f>IF(DAY(OctSun1)=1,IF(AND(YEAR(OctSun1)=CalendarYear,MONTH(OctSun1)=10),OctSun1,""),IF(AND(YEAR(OctSun1+7)=CalendarYear,MONTH(OctSun1+7)=10),OctSun1+7,""))</f>
        <v>44471</v>
      </c>
      <c r="S41" s="91"/>
    </row>
    <row r="42" spans="1:21" ht="15.75" customHeight="1" x14ac:dyDescent="0.2">
      <c r="B42" s="48"/>
      <c r="C42" s="184">
        <f>IF(DAY(SepSun1)=1,IF(AND(YEAR(SepSun1+1)=CalendarYear,MONTH(SepSun1+1)=9),SepSun1+1,""),IF(AND(YEAR(SepSun1+8)=CalendarYear,MONTH(SepSun1+8)=9),SepSun1+8,""))</f>
        <v>44444</v>
      </c>
      <c r="D42" s="187">
        <f>IF(DAY(SepSun1)=1,IF(AND(YEAR(SepSun1+2)=CalendarYear,MONTH(SepSun1+2)=9),SepSun1+2,""),IF(AND(YEAR(SepSun1+9)=CalendarYear,MONTH(SepSun1+9)=9),SepSun1+9,""))</f>
        <v>44445</v>
      </c>
      <c r="E42" s="187">
        <f>IF(DAY(SepSun1)=1,IF(AND(YEAR(SepSun1+3)=CalendarYear,MONTH(SepSun1+3)=9),SepSun1+3,""),IF(AND(YEAR(SepSun1+10)=CalendarYear,MONTH(SepSun1+10)=9),SepSun1+10,""))</f>
        <v>44446</v>
      </c>
      <c r="F42" s="187">
        <f>IF(DAY(SepSun1)=1,IF(AND(YEAR(SepSun1+4)=CalendarYear,MONTH(SepSun1+4)=9),SepSun1+4,""),IF(AND(YEAR(SepSun1+11)=CalendarYear,MONTH(SepSun1+11)=9),SepSun1+11,""))</f>
        <v>44447</v>
      </c>
      <c r="G42" s="187">
        <f>IF(DAY(SepSun1)=1,IF(AND(YEAR(SepSun1+5)=CalendarYear,MONTH(SepSun1+5)=9),SepSun1+5,""),IF(AND(YEAR(SepSun1+12)=CalendarYear,MONTH(SepSun1+12)=9),SepSun1+12,""))</f>
        <v>44448</v>
      </c>
      <c r="H42" s="187">
        <f>IF(DAY(SepSun1)=1,IF(AND(YEAR(SepSun1+6)=CalendarYear,MONTH(SepSun1+6)=9),SepSun1+6,""),IF(AND(YEAR(SepSun1+13)=CalendarYear,MONTH(SepSun1+13)=9),SepSun1+13,""))</f>
        <v>44449</v>
      </c>
      <c r="I42" s="185">
        <f>IF(DAY(SepSun1)=1,IF(AND(YEAR(SepSun1+7)=CalendarYear,MONTH(SepSun1+7)=9),SepSun1+7,""),IF(AND(YEAR(SepSun1+14)=CalendarYear,MONTH(SepSun1+14)=9),SepSun1+14,""))</f>
        <v>44450</v>
      </c>
      <c r="J42" s="48"/>
      <c r="K42" s="184">
        <f>IF(DAY(OctSun1)=1,IF(AND(YEAR(OctSun1+1)=CalendarYear,MONTH(OctSun1+1)=10),OctSun1+1,""),IF(AND(YEAR(OctSun1+8)=CalendarYear,MONTH(OctSun1+8)=10),OctSun1+8,""))</f>
        <v>44472</v>
      </c>
      <c r="L42" s="187">
        <f>IF(DAY(OctSun1)=1,IF(AND(YEAR(OctSun1+2)=CalendarYear,MONTH(OctSun1+2)=10),OctSun1+2,""),IF(AND(YEAR(OctSun1+9)=CalendarYear,MONTH(OctSun1+9)=10),OctSun1+9,""))</f>
        <v>44473</v>
      </c>
      <c r="M42" s="187">
        <f>IF(DAY(OctSun1)=1,IF(AND(YEAR(OctSun1+3)=CalendarYear,MONTH(OctSun1+3)=10),OctSun1+3,""),IF(AND(YEAR(OctSun1+10)=CalendarYear,MONTH(OctSun1+10)=10),OctSun1+10,""))</f>
        <v>44474</v>
      </c>
      <c r="N42" s="187">
        <f>IF(DAY(OctSun1)=1,IF(AND(YEAR(OctSun1+4)=CalendarYear,MONTH(OctSun1+4)=10),OctSun1+4,""),IF(AND(YEAR(OctSun1+11)=CalendarYear,MONTH(OctSun1+11)=10),OctSun1+11,""))</f>
        <v>44475</v>
      </c>
      <c r="O42" s="187">
        <f>IF(DAY(OctSun1)=1,IF(AND(YEAR(OctSun1+5)=CalendarYear,MONTH(OctSun1+5)=10),OctSun1+5,""),IF(AND(YEAR(OctSun1+12)=CalendarYear,MONTH(OctSun1+12)=10),OctSun1+12,""))</f>
        <v>44476</v>
      </c>
      <c r="P42" s="187">
        <f>IF(DAY(OctSun1)=1,IF(AND(YEAR(OctSun1+6)=CalendarYear,MONTH(OctSun1+6)=10),OctSun1+6,""),IF(AND(YEAR(OctSun1+13)=CalendarYear,MONTH(OctSun1+13)=10),OctSun1+13,""))</f>
        <v>44477</v>
      </c>
      <c r="Q42" s="185">
        <f>IF(DAY(OctSun1)=1,IF(AND(YEAR(OctSun1+7)=CalendarYear,MONTH(OctSun1+7)=10),OctSun1+7,""),IF(AND(YEAR(OctSun1+14)=CalendarYear,MONTH(OctSun1+14)=10),OctSun1+14,""))</f>
        <v>44478</v>
      </c>
      <c r="S42" s="91"/>
    </row>
    <row r="43" spans="1:21" ht="15.75" customHeight="1" x14ac:dyDescent="0.2">
      <c r="B43" s="48"/>
      <c r="C43" s="184">
        <f>IF(DAY(SepSun1)=1,IF(AND(YEAR(SepSun1+8)=CalendarYear,MONTH(SepSun1+8)=9),SepSun1+8,""),IF(AND(YEAR(SepSun1+15)=CalendarYear,MONTH(SepSun1+15)=9),SepSun1+15,""))</f>
        <v>44451</v>
      </c>
      <c r="D43" s="186">
        <f>IF(DAY(SepSun1)=1,IF(AND(YEAR(SepSun1+9)=CalendarYear,MONTH(SepSun1+9)=9),SepSun1+9,""),IF(AND(YEAR(SepSun1+16)=CalendarYear,MONTH(SepSun1+16)=9),SepSun1+16,""))</f>
        <v>44452</v>
      </c>
      <c r="E43" s="186">
        <f>IF(DAY(SepSun1)=1,IF(AND(YEAR(SepSun1+10)=CalendarYear,MONTH(SepSun1+10)=9),SepSun1+10,""),IF(AND(YEAR(SepSun1+17)=CalendarYear,MONTH(SepSun1+17)=9),SepSun1+17,""))</f>
        <v>44453</v>
      </c>
      <c r="F43" s="186">
        <f>IF(DAY(SepSun1)=1,IF(AND(YEAR(SepSun1+11)=CalendarYear,MONTH(SepSun1+11)=9),SepSun1+11,""),IF(AND(YEAR(SepSun1+18)=CalendarYear,MONTH(SepSun1+18)=9),SepSun1+18,""))</f>
        <v>44454</v>
      </c>
      <c r="G43" s="186">
        <f>IF(DAY(SepSun1)=1,IF(AND(YEAR(SepSun1+12)=CalendarYear,MONTH(SepSun1+12)=9),SepSun1+12,""),IF(AND(YEAR(SepSun1+19)=CalendarYear,MONTH(SepSun1+19)=9),SepSun1+19,""))</f>
        <v>44455</v>
      </c>
      <c r="H43" s="186">
        <f>IF(DAY(SepSun1)=1,IF(AND(YEAR(SepSun1+13)=CalendarYear,MONTH(SepSun1+13)=9),SepSun1+13,""),IF(AND(YEAR(SepSun1+20)=CalendarYear,MONTH(SepSun1+20)=9),SepSun1+20,""))</f>
        <v>44456</v>
      </c>
      <c r="I43" s="185">
        <f>IF(DAY(SepSun1)=1,IF(AND(YEAR(SepSun1+14)=CalendarYear,MONTH(SepSun1+14)=9),SepSun1+14,""),IF(AND(YEAR(SepSun1+21)=CalendarYear,MONTH(SepSun1+21)=9),SepSun1+21,""))</f>
        <v>44457</v>
      </c>
      <c r="J43" s="48"/>
      <c r="K43" s="184">
        <f>IF(DAY(OctSun1)=1,IF(AND(YEAR(OctSun1+8)=CalendarYear,MONTH(OctSun1+8)=10),OctSun1+8,""),IF(AND(YEAR(OctSun1+15)=CalendarYear,MONTH(OctSun1+15)=10),OctSun1+15,""))</f>
        <v>44479</v>
      </c>
      <c r="L43" s="186">
        <f>IF(DAY(OctSun1)=1,IF(AND(YEAR(OctSun1+9)=CalendarYear,MONTH(OctSun1+9)=10),OctSun1+9,""),IF(AND(YEAR(OctSun1+16)=CalendarYear,MONTH(OctSun1+16)=10),OctSun1+16,""))</f>
        <v>44480</v>
      </c>
      <c r="M43" s="186">
        <f>IF(DAY(OctSun1)=1,IF(AND(YEAR(OctSun1+10)=CalendarYear,MONTH(OctSun1+10)=10),OctSun1+10,""),IF(AND(YEAR(OctSun1+17)=CalendarYear,MONTH(OctSun1+17)=10),OctSun1+17,""))</f>
        <v>44481</v>
      </c>
      <c r="N43" s="186">
        <f>IF(DAY(OctSun1)=1,IF(AND(YEAR(OctSun1+11)=CalendarYear,MONTH(OctSun1+11)=10),OctSun1+11,""),IF(AND(YEAR(OctSun1+18)=CalendarYear,MONTH(OctSun1+18)=10),OctSun1+18,""))</f>
        <v>44482</v>
      </c>
      <c r="O43" s="186">
        <f>IF(DAY(OctSun1)=1,IF(AND(YEAR(OctSun1+12)=CalendarYear,MONTH(OctSun1+12)=10),OctSun1+12,""),IF(AND(YEAR(OctSun1+19)=CalendarYear,MONTH(OctSun1+19)=10),OctSun1+19,""))</f>
        <v>44483</v>
      </c>
      <c r="P43" s="186">
        <f>IF(DAY(OctSun1)=1,IF(AND(YEAR(OctSun1+13)=CalendarYear,MONTH(OctSun1+13)=10),OctSun1+13,""),IF(AND(YEAR(OctSun1+20)=CalendarYear,MONTH(OctSun1+20)=10),OctSun1+20,""))</f>
        <v>44484</v>
      </c>
      <c r="Q43" s="185">
        <f>IF(DAY(OctSun1)=1,IF(AND(YEAR(OctSun1+14)=CalendarYear,MONTH(OctSun1+14)=10),OctSun1+14,""),IF(AND(YEAR(OctSun1+21)=CalendarYear,MONTH(OctSun1+21)=10),OctSun1+21,""))</f>
        <v>44485</v>
      </c>
      <c r="S43" s="91"/>
      <c r="U43" s="59"/>
    </row>
    <row r="44" spans="1:21" ht="15.75" customHeight="1" x14ac:dyDescent="0.2">
      <c r="A44" s="24" t="s">
        <v>13</v>
      </c>
      <c r="B44" s="48"/>
      <c r="C44" s="184">
        <f>IF(DAY(SepSun1)=1,IF(AND(YEAR(SepSun1+15)=CalendarYear,MONTH(SepSun1+15)=9),SepSun1+15,""),IF(AND(YEAR(SepSun1+22)=CalendarYear,MONTH(SepSun1+22)=9),SepSun1+22,""))</f>
        <v>44458</v>
      </c>
      <c r="D44" s="187">
        <f>IF(DAY(SepSun1)=1,IF(AND(YEAR(SepSun1+16)=CalendarYear,MONTH(SepSun1+16)=9),SepSun1+16,""),IF(AND(YEAR(SepSun1+23)=CalendarYear,MONTH(SepSun1+23)=9),SepSun1+23,""))</f>
        <v>44459</v>
      </c>
      <c r="E44" s="187">
        <f>IF(DAY(SepSun1)=1,IF(AND(YEAR(SepSun1+17)=CalendarYear,MONTH(SepSun1+17)=9),SepSun1+17,""),IF(AND(YEAR(SepSun1+24)=CalendarYear,MONTH(SepSun1+24)=9),SepSun1+24,""))</f>
        <v>44460</v>
      </c>
      <c r="F44" s="187">
        <f>IF(DAY(SepSun1)=1,IF(AND(YEAR(SepSun1+18)=CalendarYear,MONTH(SepSun1+18)=9),SepSun1+18,""),IF(AND(YEAR(SepSun1+25)=CalendarYear,MONTH(SepSun1+25)=9),SepSun1+25,""))</f>
        <v>44461</v>
      </c>
      <c r="G44" s="187">
        <f>IF(DAY(SepSun1)=1,IF(AND(YEAR(SepSun1+19)=CalendarYear,MONTH(SepSun1+19)=9),SepSun1+19,""),IF(AND(YEAR(SepSun1+26)=CalendarYear,MONTH(SepSun1+26)=9),SepSun1+26,""))</f>
        <v>44462</v>
      </c>
      <c r="H44" s="187">
        <f>IF(DAY(SepSun1)=1,IF(AND(YEAR(SepSun1+20)=CalendarYear,MONTH(SepSun1+20)=9),SepSun1+20,""),IF(AND(YEAR(SepSun1+27)=CalendarYear,MONTH(SepSun1+27)=9),SepSun1+27,""))</f>
        <v>44463</v>
      </c>
      <c r="I44" s="185">
        <f>IF(DAY(SepSun1)=1,IF(AND(YEAR(SepSun1+21)=CalendarYear,MONTH(SepSun1+21)=9),SepSun1+21,""),IF(AND(YEAR(SepSun1+28)=CalendarYear,MONTH(SepSun1+28)=9),SepSun1+28,""))</f>
        <v>44464</v>
      </c>
      <c r="J44" s="48"/>
      <c r="K44" s="184">
        <f>IF(DAY(OctSun1)=1,IF(AND(YEAR(OctSun1+15)=CalendarYear,MONTH(OctSun1+15)=10),OctSun1+15,""),IF(AND(YEAR(OctSun1+22)=CalendarYear,MONTH(OctSun1+22)=10),OctSun1+22,""))</f>
        <v>44486</v>
      </c>
      <c r="L44" s="187">
        <f>IF(DAY(OctSun1)=1,IF(AND(YEAR(OctSun1+16)=CalendarYear,MONTH(OctSun1+16)=10),OctSun1+16,""),IF(AND(YEAR(OctSun1+23)=CalendarYear,MONTH(OctSun1+23)=10),OctSun1+23,""))</f>
        <v>44487</v>
      </c>
      <c r="M44" s="187">
        <f>IF(DAY(OctSun1)=1,IF(AND(YEAR(OctSun1+17)=CalendarYear,MONTH(OctSun1+17)=10),OctSun1+17,""),IF(AND(YEAR(OctSun1+24)=CalendarYear,MONTH(OctSun1+24)=10),OctSun1+24,""))</f>
        <v>44488</v>
      </c>
      <c r="N44" s="187">
        <f>IF(DAY(OctSun1)=1,IF(AND(YEAR(OctSun1+18)=CalendarYear,MONTH(OctSun1+18)=10),OctSun1+18,""),IF(AND(YEAR(OctSun1+25)=CalendarYear,MONTH(OctSun1+25)=10),OctSun1+25,""))</f>
        <v>44489</v>
      </c>
      <c r="O44" s="187">
        <f>IF(DAY(OctSun1)=1,IF(AND(YEAR(OctSun1+19)=CalendarYear,MONTH(OctSun1+19)=10),OctSun1+19,""),IF(AND(YEAR(OctSun1+26)=CalendarYear,MONTH(OctSun1+26)=10),OctSun1+26,""))</f>
        <v>44490</v>
      </c>
      <c r="P44" s="187">
        <f>IF(DAY(OctSun1)=1,IF(AND(YEAR(OctSun1+20)=CalendarYear,MONTH(OctSun1+20)=10),OctSun1+20,""),IF(AND(YEAR(OctSun1+27)=CalendarYear,MONTH(OctSun1+27)=10),OctSun1+27,""))</f>
        <v>44491</v>
      </c>
      <c r="Q44" s="185">
        <f>IF(DAY(OctSun1)=1,IF(AND(YEAR(OctSun1+21)=CalendarYear,MONTH(OctSun1+21)=10),OctSun1+21,""),IF(AND(YEAR(OctSun1+28)=CalendarYear,MONTH(OctSun1+28)=10),OctSun1+28,""))</f>
        <v>44492</v>
      </c>
      <c r="S44" s="91"/>
      <c r="U44" s="58"/>
    </row>
    <row r="45" spans="1:21" ht="15.75" customHeight="1" x14ac:dyDescent="0.2">
      <c r="A45" s="24" t="s">
        <v>14</v>
      </c>
      <c r="B45" s="48"/>
      <c r="C45" s="184">
        <f>IF(DAY(SepSun1)=1,IF(AND(YEAR(SepSun1+22)=CalendarYear,MONTH(SepSun1+22)=9),SepSun1+22,""),IF(AND(YEAR(SepSun1+29)=CalendarYear,MONTH(SepSun1+29)=9),SepSun1+29,""))</f>
        <v>44465</v>
      </c>
      <c r="D45" s="186">
        <f>IF(DAY(SepSun1)=1,IF(AND(YEAR(SepSun1+23)=CalendarYear,MONTH(SepSun1+23)=9),SepSun1+23,""),IF(AND(YEAR(SepSun1+30)=CalendarYear,MONTH(SepSun1+30)=9),SepSun1+30,""))</f>
        <v>44466</v>
      </c>
      <c r="E45" s="186">
        <f>IF(DAY(SepSun1)=1,IF(AND(YEAR(SepSun1+24)=CalendarYear,MONTH(SepSun1+24)=9),SepSun1+24,""),IF(AND(YEAR(SepSun1+31)=CalendarYear,MONTH(SepSun1+31)=9),SepSun1+31,""))</f>
        <v>44467</v>
      </c>
      <c r="F45" s="186">
        <f>IF(DAY(SepSun1)=1,IF(AND(YEAR(SepSun1+25)=CalendarYear,MONTH(SepSun1+25)=9),SepSun1+25,""),IF(AND(YEAR(SepSun1+32)=CalendarYear,MONTH(SepSun1+32)=9),SepSun1+32,""))</f>
        <v>44468</v>
      </c>
      <c r="G45" s="186">
        <f>IF(DAY(SepSun1)=1,IF(AND(YEAR(SepSun1+26)=CalendarYear,MONTH(SepSun1+26)=9),SepSun1+26,""),IF(AND(YEAR(SepSun1+33)=CalendarYear,MONTH(SepSun1+33)=9),SepSun1+33,""))</f>
        <v>44469</v>
      </c>
      <c r="H45" s="185" t="str">
        <f>IF(DAY(SepSun1)=1,IF(AND(YEAR(SepSun1+27)=CalendarYear,MONTH(SepSun1+27)=9),SepSun1+27,""),IF(AND(YEAR(SepSun1+34)=CalendarYear,MONTH(SepSun1+34)=9),SepSun1+34,""))</f>
        <v/>
      </c>
      <c r="I45" s="185" t="str">
        <f>IF(DAY(SepSun1)=1,IF(AND(YEAR(SepSun1+28)=CalendarYear,MONTH(SepSun1+28)=9),SepSun1+28,""),IF(AND(YEAR(SepSun1+35)=CalendarYear,MONTH(SepSun1+35)=9),SepSun1+35,""))</f>
        <v/>
      </c>
      <c r="J45" s="48"/>
      <c r="K45" s="184">
        <f>IF(DAY(OctSun1)=1,IF(AND(YEAR(OctSun1+22)=CalendarYear,MONTH(OctSun1+22)=10),OctSun1+22,""),IF(AND(YEAR(OctSun1+29)=CalendarYear,MONTH(OctSun1+29)=10),OctSun1+29,""))</f>
        <v>44493</v>
      </c>
      <c r="L45" s="186">
        <f>IF(DAY(OctSun1)=1,IF(AND(YEAR(OctSun1+23)=CalendarYear,MONTH(OctSun1+23)=10),OctSun1+23,""),IF(AND(YEAR(OctSun1+30)=CalendarYear,MONTH(OctSun1+30)=10),OctSun1+30,""))</f>
        <v>44494</v>
      </c>
      <c r="M45" s="186">
        <f>IF(DAY(OctSun1)=1,IF(AND(YEAR(OctSun1+24)=CalendarYear,MONTH(OctSun1+24)=10),OctSun1+24,""),IF(AND(YEAR(OctSun1+31)=CalendarYear,MONTH(OctSun1+31)=10),OctSun1+31,""))</f>
        <v>44495</v>
      </c>
      <c r="N45" s="186">
        <f>IF(DAY(OctSun1)=1,IF(AND(YEAR(OctSun1+25)=CalendarYear,MONTH(OctSun1+25)=10),OctSun1+25,""),IF(AND(YEAR(OctSun1+32)=CalendarYear,MONTH(OctSun1+32)=10),OctSun1+32,""))</f>
        <v>44496</v>
      </c>
      <c r="O45" s="186">
        <f>IF(DAY(OctSun1)=1,IF(AND(YEAR(OctSun1+26)=CalendarYear,MONTH(OctSun1+26)=10),OctSun1+26,""),IF(AND(YEAR(OctSun1+33)=CalendarYear,MONTH(OctSun1+33)=10),OctSun1+33,""))</f>
        <v>44497</v>
      </c>
      <c r="P45" s="186">
        <f>IF(DAY(OctSun1)=1,IF(AND(YEAR(OctSun1+27)=CalendarYear,MONTH(OctSun1+27)=10),OctSun1+27,""),IF(AND(YEAR(OctSun1+34)=CalendarYear,MONTH(OctSun1+34)=10),OctSun1+34,""))</f>
        <v>44498</v>
      </c>
      <c r="Q45" s="185">
        <f>IF(DAY(OctSun1)=1,IF(AND(YEAR(OctSun1+28)=CalendarYear,MONTH(OctSun1+28)=10),OctSun1+28,""),IF(AND(YEAR(OctSun1+35)=CalendarYear,MONTH(OctSun1+35)=10),OctSun1+35,""))</f>
        <v>44499</v>
      </c>
      <c r="S45" s="91"/>
      <c r="U45" s="16"/>
    </row>
    <row r="46" spans="1:21" ht="15.75" customHeight="1" x14ac:dyDescent="0.2">
      <c r="A46" s="24"/>
      <c r="B46" s="49"/>
      <c r="C46" s="37" t="str">
        <f>IF(DAY(SepSun1)=1,IF(AND(YEAR(SepSun1+29)=CalendarYear,MONTH(SepSun1+29)=9),SepSun1+29,""),IF(AND(YEAR(SepSun1+36)=CalendarYear,MONTH(SepSun1+36)=9),SepSun1+36,""))</f>
        <v/>
      </c>
      <c r="D46" s="37" t="str">
        <f>IF(DAY(SepSun1)=1,IF(AND(YEAR(SepSun1+30)=CalendarYear,MONTH(SepSun1+30)=9),SepSun1+30,""),IF(AND(YEAR(SepSun1+37)=CalendarYear,MONTH(SepSun1+37)=9),SepSun1+37,""))</f>
        <v/>
      </c>
      <c r="E46" s="37" t="str">
        <f>IF(DAY(SepSun1)=1,IF(AND(YEAR(SepSun1+31)=CalendarYear,MONTH(SepSun1+31)=9),SepSun1+31,""),IF(AND(YEAR(SepSun1+38)=CalendarYear,MONTH(SepSun1+38)=9),SepSun1+38,""))</f>
        <v/>
      </c>
      <c r="F46" s="37" t="str">
        <f>IF(DAY(SepSun1)=1,IF(AND(YEAR(SepSun1+32)=CalendarYear,MONTH(SepSun1+32)=9),SepSun1+32,""),IF(AND(YEAR(SepSun1+39)=CalendarYear,MONTH(SepSun1+39)=9),SepSun1+39,""))</f>
        <v/>
      </c>
      <c r="G46" s="37" t="str">
        <f>IF(DAY(SepSun1)=1,IF(AND(YEAR(SepSun1+33)=CalendarYear,MONTH(SepSun1+33)=9),SepSun1+33,""),IF(AND(YEAR(SepSun1+40)=CalendarYear,MONTH(SepSun1+40)=9),SepSun1+40,""))</f>
        <v/>
      </c>
      <c r="H46" s="37" t="str">
        <f>IF(DAY(SepSun1)=1,IF(AND(YEAR(SepSun1+34)=CalendarYear,MONTH(SepSun1+34)=9),SepSun1+34,""),IF(AND(YEAR(SepSun1+41)=CalendarYear,MONTH(SepSun1+41)=9),SepSun1+41,""))</f>
        <v/>
      </c>
      <c r="I46" s="38" t="str">
        <f>IF(DAY(SepSun1)=1,IF(AND(YEAR(SepSun1+35)=CalendarYear,MONTH(SepSun1+35)=9),SepSun1+35,""),IF(AND(YEAR(SepSun1+42)=CalendarYear,MONTH(SepSun1+42)=9),SepSun1+42,""))</f>
        <v/>
      </c>
      <c r="J46" s="49"/>
      <c r="K46" s="185">
        <f>IF(DAY(OctSun1)=1,IF(AND(YEAR(OctSun1+29)=CalendarYear,MONTH(OctSun1+29)=10),OctSun1+29,""),IF(AND(YEAR(OctSun1+36)=CalendarYear,MONTH(OctSun1+36)=10),OctSun1+36,""))</f>
        <v>44500</v>
      </c>
      <c r="L46" s="185" t="str">
        <f>IF(DAY(OctSun1)=1,IF(AND(YEAR(OctSun1+30)=CalendarYear,MONTH(OctSun1+30)=10),OctSun1+30,""),IF(AND(YEAR(OctSun1+37)=CalendarYear,MONTH(OctSun1+37)=10),OctSun1+37,""))</f>
        <v/>
      </c>
      <c r="M46" s="185" t="str">
        <f>IF(DAY(OctSun1)=1,IF(AND(YEAR(OctSun1+31)=CalendarYear,MONTH(OctSun1+31)=10),OctSun1+31,""),IF(AND(YEAR(OctSun1+38)=CalendarYear,MONTH(OctSun1+38)=10),OctSun1+38,""))</f>
        <v/>
      </c>
      <c r="N46" s="185" t="str">
        <f>IF(DAY(OctSun1)=1,IF(AND(YEAR(OctSun1+32)=CalendarYear,MONTH(OctSun1+32)=10),OctSun1+32,""),IF(AND(YEAR(OctSun1+39)=CalendarYear,MONTH(OctSun1+39)=10),OctSun1+39,""))</f>
        <v/>
      </c>
      <c r="O46" s="185" t="str">
        <f>IF(DAY(OctSun1)=1,IF(AND(YEAR(OctSun1+33)=CalendarYear,MONTH(OctSun1+33)=10),OctSun1+33,""),IF(AND(YEAR(OctSun1+40)=CalendarYear,MONTH(OctSun1+40)=10),OctSun1+40,""))</f>
        <v/>
      </c>
      <c r="P46" s="185" t="str">
        <f>IF(DAY(OctSun1)=1,IF(AND(YEAR(OctSun1+34)=CalendarYear,MONTH(OctSun1+34)=10),OctSun1+34,""),IF(AND(YEAR(OctSun1+41)=CalendarYear,MONTH(OctSun1+41)=10),OctSun1+41,""))</f>
        <v/>
      </c>
      <c r="Q46" s="185" t="str">
        <f>IF(DAY(OctSun1)=1,IF(AND(YEAR(OctSun1+35)=CalendarYear,MONTH(OctSun1+35)=10),OctSun1+35,""),IF(AND(YEAR(OctSun1+42)=CalendarYear,MONTH(OctSun1+42)=10),OctSun1+42,""))</f>
        <v/>
      </c>
      <c r="S46" s="91"/>
      <c r="U46" s="16"/>
    </row>
    <row r="47" spans="1:21" ht="15.75" customHeight="1" x14ac:dyDescent="0.2">
      <c r="A47" s="24" t="s">
        <v>22</v>
      </c>
      <c r="C47" s="2"/>
      <c r="D47" s="2"/>
      <c r="E47" s="2"/>
      <c r="F47" s="2"/>
      <c r="G47" s="2"/>
      <c r="H47" s="2"/>
      <c r="I47" s="2"/>
      <c r="S47" s="91"/>
      <c r="U47" s="16"/>
    </row>
    <row r="48" spans="1:21" ht="15.75" customHeight="1" x14ac:dyDescent="0.2">
      <c r="A48" s="24" t="s">
        <v>15</v>
      </c>
      <c r="B48" s="43"/>
      <c r="C48" s="183" t="s">
        <v>36</v>
      </c>
      <c r="D48" s="183"/>
      <c r="E48" s="183"/>
      <c r="F48" s="183"/>
      <c r="G48" s="183"/>
      <c r="H48" s="183"/>
      <c r="I48" s="183"/>
      <c r="J48" s="51"/>
      <c r="K48" s="183" t="s">
        <v>37</v>
      </c>
      <c r="L48" s="183"/>
      <c r="M48" s="183"/>
      <c r="N48" s="183"/>
      <c r="O48" s="183"/>
      <c r="P48" s="183"/>
      <c r="Q48" s="183"/>
      <c r="S48" s="91"/>
      <c r="U48" s="16"/>
    </row>
    <row r="49" spans="1:21" ht="15.75" customHeight="1" x14ac:dyDescent="0.2">
      <c r="A49" s="24" t="s">
        <v>23</v>
      </c>
      <c r="B49" s="48"/>
      <c r="C49" s="199" t="s">
        <v>73</v>
      </c>
      <c r="D49" s="200" t="s">
        <v>74</v>
      </c>
      <c r="E49" s="200" t="s">
        <v>75</v>
      </c>
      <c r="F49" s="200" t="s">
        <v>76</v>
      </c>
      <c r="G49" s="200" t="s">
        <v>77</v>
      </c>
      <c r="H49" s="200" t="s">
        <v>78</v>
      </c>
      <c r="I49" s="200" t="s">
        <v>79</v>
      </c>
      <c r="J49" s="52"/>
      <c r="K49" s="199" t="s">
        <v>73</v>
      </c>
      <c r="L49" s="200" t="s">
        <v>74</v>
      </c>
      <c r="M49" s="200" t="s">
        <v>75</v>
      </c>
      <c r="N49" s="200" t="s">
        <v>76</v>
      </c>
      <c r="O49" s="200" t="s">
        <v>77</v>
      </c>
      <c r="P49" s="200" t="s">
        <v>78</v>
      </c>
      <c r="Q49" s="200" t="s">
        <v>79</v>
      </c>
      <c r="S49" s="91"/>
      <c r="U49" s="16"/>
    </row>
    <row r="50" spans="1:21" ht="15.75" customHeight="1" x14ac:dyDescent="0.2">
      <c r="A50" s="24"/>
      <c r="B50" s="48"/>
      <c r="C50" s="184" t="str">
        <f>IF(DAY(NovSun1)=1,"",IF(AND(YEAR(NovSun1+1)=CalendarYear,MONTH(NovSun1+1)=11),NovSun1+1,""))</f>
        <v/>
      </c>
      <c r="D50" s="187">
        <f>IF(DAY(NovSun1)=1,"",IF(AND(YEAR(NovSun1+2)=CalendarYear,MONTH(NovSun1+2)=11),NovSun1+2,""))</f>
        <v>44501</v>
      </c>
      <c r="E50" s="187">
        <f>IF(DAY(NovSun1)=1,"",IF(AND(YEAR(NovSun1+3)=CalendarYear,MONTH(NovSun1+3)=11),NovSun1+3,""))</f>
        <v>44502</v>
      </c>
      <c r="F50" s="187">
        <f>IF(DAY(NovSun1)=1,"",IF(AND(YEAR(NovSun1+4)=CalendarYear,MONTH(NovSun1+4)=11),NovSun1+4,""))</f>
        <v>44503</v>
      </c>
      <c r="G50" s="187">
        <f>IF(DAY(NovSun1)=1,"",IF(AND(YEAR(NovSun1+5)=CalendarYear,MONTH(NovSun1+5)=11),NovSun1+5,""))</f>
        <v>44504</v>
      </c>
      <c r="H50" s="187">
        <f>IF(DAY(NovSun1)=1,"",IF(AND(YEAR(NovSun1+6)=CalendarYear,MONTH(NovSun1+6)=11),NovSun1+6,""))</f>
        <v>44505</v>
      </c>
      <c r="I50" s="185">
        <f>IF(DAY(NovSun1)=1,IF(AND(YEAR(NovSun1)=CalendarYear,MONTH(NovSun1)=11),NovSun1,""),IF(AND(YEAR(NovSun1+7)=CalendarYear,MONTH(NovSun1+7)=11),NovSun1+7,""))</f>
        <v>44506</v>
      </c>
      <c r="J50" s="53"/>
      <c r="K50" s="184" t="str">
        <f>IF(DAY(DecSun1)=1,"",IF(AND(YEAR(DecSun1+1)=CalendarYear,MONTH(DecSun1+1)=12),DecSun1+1,""))</f>
        <v/>
      </c>
      <c r="L50" s="185" t="str">
        <f>IF(DAY(DecSun1)=1,"",IF(AND(YEAR(DecSun1+2)=CalendarYear,MONTH(DecSun1+2)=12),DecSun1+2,""))</f>
        <v/>
      </c>
      <c r="M50" s="185" t="str">
        <f>IF(DAY(DecSun1)=1,"",IF(AND(YEAR(DecSun1+3)=CalendarYear,MONTH(DecSun1+3)=12),DecSun1+3,""))</f>
        <v/>
      </c>
      <c r="N50" s="187">
        <f>IF(DAY(DecSun1)=1,"",IF(AND(YEAR(DecSun1+4)=CalendarYear,MONTH(DecSun1+4)=12),DecSun1+4,""))</f>
        <v>44531</v>
      </c>
      <c r="O50" s="187">
        <f>IF(DAY(DecSun1)=1,"",IF(AND(YEAR(DecSun1+5)=CalendarYear,MONTH(DecSun1+5)=12),DecSun1+5,""))</f>
        <v>44532</v>
      </c>
      <c r="P50" s="187">
        <f>IF(DAY(DecSun1)=1,"",IF(AND(YEAR(DecSun1+6)=CalendarYear,MONTH(DecSun1+6)=12),DecSun1+6,""))</f>
        <v>44533</v>
      </c>
      <c r="Q50" s="185">
        <f>IF(DAY(DecSun1)=1,IF(AND(YEAR(DecSun1)=CalendarYear,MONTH(DecSun1)=12),DecSun1,""),IF(AND(YEAR(DecSun1+7)=CalendarYear,MONTH(DecSun1+7)=12),DecSun1+7,""))</f>
        <v>44534</v>
      </c>
      <c r="S50" s="91"/>
      <c r="U50" s="9"/>
    </row>
    <row r="51" spans="1:21" ht="15.75" customHeight="1" x14ac:dyDescent="0.2">
      <c r="A51" s="24" t="s">
        <v>24</v>
      </c>
      <c r="B51" s="48"/>
      <c r="C51" s="184">
        <f>IF(DAY(NovSun1)=1,IF(AND(YEAR(NovSun1+1)=CalendarYear,MONTH(NovSun1+1)=11),NovSun1+1,""),IF(AND(YEAR(NovSun1+8)=CalendarYear,MONTH(NovSun1+8)=11),NovSun1+8,""))</f>
        <v>44507</v>
      </c>
      <c r="D51" s="186">
        <f>IF(DAY(NovSun1)=1,IF(AND(YEAR(NovSun1+2)=CalendarYear,MONTH(NovSun1+2)=11),NovSun1+2,""),IF(AND(YEAR(NovSun1+9)=CalendarYear,MONTH(NovSun1+9)=11),NovSun1+9,""))</f>
        <v>44508</v>
      </c>
      <c r="E51" s="186">
        <f>IF(DAY(NovSun1)=1,IF(AND(YEAR(NovSun1+3)=CalendarYear,MONTH(NovSun1+3)=11),NovSun1+3,""),IF(AND(YEAR(NovSun1+10)=CalendarYear,MONTH(NovSun1+10)=11),NovSun1+10,""))</f>
        <v>44509</v>
      </c>
      <c r="F51" s="186">
        <f>IF(DAY(NovSun1)=1,IF(AND(YEAR(NovSun1+4)=CalendarYear,MONTH(NovSun1+4)=11),NovSun1+4,""),IF(AND(YEAR(NovSun1+11)=CalendarYear,MONTH(NovSun1+11)=11),NovSun1+11,""))</f>
        <v>44510</v>
      </c>
      <c r="G51" s="186">
        <f>IF(DAY(NovSun1)=1,IF(AND(YEAR(NovSun1+5)=CalendarYear,MONTH(NovSun1+5)=11),NovSun1+5,""),IF(AND(YEAR(NovSun1+12)=CalendarYear,MONTH(NovSun1+12)=11),NovSun1+12,""))</f>
        <v>44511</v>
      </c>
      <c r="H51" s="186">
        <f>IF(DAY(NovSun1)=1,IF(AND(YEAR(NovSun1+6)=CalendarYear,MONTH(NovSun1+6)=11),NovSun1+6,""),IF(AND(YEAR(NovSun1+13)=CalendarYear,MONTH(NovSun1+13)=11),NovSun1+13,""))</f>
        <v>44512</v>
      </c>
      <c r="I51" s="185">
        <f>IF(DAY(NovSun1)=1,IF(AND(YEAR(NovSun1+7)=CalendarYear,MONTH(NovSun1+7)=11),NovSun1+7,""),IF(AND(YEAR(NovSun1+14)=CalendarYear,MONTH(NovSun1+14)=11),NovSun1+14,""))</f>
        <v>44513</v>
      </c>
      <c r="J51" s="53"/>
      <c r="K51" s="184">
        <f>IF(DAY(DecSun1)=1,IF(AND(YEAR(DecSun1+1)=CalendarYear,MONTH(DecSun1+1)=12),DecSun1+1,""),IF(AND(YEAR(DecSun1+8)=CalendarYear,MONTH(DecSun1+8)=12),DecSun1+8,""))</f>
        <v>44535</v>
      </c>
      <c r="L51" s="186">
        <f>IF(DAY(DecSun1)=1,IF(AND(YEAR(DecSun1+2)=CalendarYear,MONTH(DecSun1+2)=12),DecSun1+2,""),IF(AND(YEAR(DecSun1+9)=CalendarYear,MONTH(DecSun1+9)=12),DecSun1+9,""))</f>
        <v>44536</v>
      </c>
      <c r="M51" s="186">
        <f>IF(DAY(DecSun1)=1,IF(AND(YEAR(DecSun1+3)=CalendarYear,MONTH(DecSun1+3)=12),DecSun1+3,""),IF(AND(YEAR(DecSun1+10)=CalendarYear,MONTH(DecSun1+10)=12),DecSun1+10,""))</f>
        <v>44537</v>
      </c>
      <c r="N51" s="186">
        <f>IF(DAY(DecSun1)=1,IF(AND(YEAR(DecSun1+4)=CalendarYear,MONTH(DecSun1+4)=12),DecSun1+4,""),IF(AND(YEAR(DecSun1+11)=CalendarYear,MONTH(DecSun1+11)=12),DecSun1+11,""))</f>
        <v>44538</v>
      </c>
      <c r="O51" s="186">
        <f>IF(DAY(DecSun1)=1,IF(AND(YEAR(DecSun1+5)=CalendarYear,MONTH(DecSun1+5)=12),DecSun1+5,""),IF(AND(YEAR(DecSun1+12)=CalendarYear,MONTH(DecSun1+12)=12),DecSun1+12,""))</f>
        <v>44539</v>
      </c>
      <c r="P51" s="186">
        <f>IF(DAY(DecSun1)=1,IF(AND(YEAR(DecSun1+6)=CalendarYear,MONTH(DecSun1+6)=12),DecSun1+6,""),IF(AND(YEAR(DecSun1+13)=CalendarYear,MONTH(DecSun1+13)=12),DecSun1+13,""))</f>
        <v>44540</v>
      </c>
      <c r="Q51" s="185">
        <f>IF(DAY(DecSun1)=1,IF(AND(YEAR(DecSun1+7)=CalendarYear,MONTH(DecSun1+7)=12),DecSun1+7,""),IF(AND(YEAR(DecSun1+14)=CalendarYear,MONTH(DecSun1+14)=12),DecSun1+14,""))</f>
        <v>44541</v>
      </c>
      <c r="S51" s="91"/>
      <c r="U51" s="158"/>
    </row>
    <row r="52" spans="1:21" ht="15.75" customHeight="1" x14ac:dyDescent="0.2">
      <c r="B52" s="48"/>
      <c r="C52" s="184">
        <f>IF(DAY(NovSun1)=1,IF(AND(YEAR(NovSun1+8)=CalendarYear,MONTH(NovSun1+8)=11),NovSun1+8,""),IF(AND(YEAR(NovSun1+15)=CalendarYear,MONTH(NovSun1+15)=11),NovSun1+15,""))</f>
        <v>44514</v>
      </c>
      <c r="D52" s="187">
        <f>IF(DAY(NovSun1)=1,IF(AND(YEAR(NovSun1+9)=CalendarYear,MONTH(NovSun1+9)=11),NovSun1+9,""),IF(AND(YEAR(NovSun1+16)=CalendarYear,MONTH(NovSun1+16)=11),NovSun1+16,""))</f>
        <v>44515</v>
      </c>
      <c r="E52" s="187">
        <f>IF(DAY(NovSun1)=1,IF(AND(YEAR(NovSun1+10)=CalendarYear,MONTH(NovSun1+10)=11),NovSun1+10,""),IF(AND(YEAR(NovSun1+17)=CalendarYear,MONTH(NovSun1+17)=11),NovSun1+17,""))</f>
        <v>44516</v>
      </c>
      <c r="F52" s="187">
        <f>IF(DAY(NovSun1)=1,IF(AND(YEAR(NovSun1+11)=CalendarYear,MONTH(NovSun1+11)=11),NovSun1+11,""),IF(AND(YEAR(NovSun1+18)=CalendarYear,MONTH(NovSun1+18)=11),NovSun1+18,""))</f>
        <v>44517</v>
      </c>
      <c r="G52" s="187">
        <f>IF(DAY(NovSun1)=1,IF(AND(YEAR(NovSun1+12)=CalendarYear,MONTH(NovSun1+12)=11),NovSun1+12,""),IF(AND(YEAR(NovSun1+19)=CalendarYear,MONTH(NovSun1+19)=11),NovSun1+19,""))</f>
        <v>44518</v>
      </c>
      <c r="H52" s="187">
        <f>IF(DAY(NovSun1)=1,IF(AND(YEAR(NovSun1+13)=CalendarYear,MONTH(NovSun1+13)=11),NovSun1+13,""),IF(AND(YEAR(NovSun1+20)=CalendarYear,MONTH(NovSun1+20)=11),NovSun1+20,""))</f>
        <v>44519</v>
      </c>
      <c r="I52" s="185">
        <f>IF(DAY(NovSun1)=1,IF(AND(YEAR(NovSun1+14)=CalendarYear,MONTH(NovSun1+14)=11),NovSun1+14,""),IF(AND(YEAR(NovSun1+21)=CalendarYear,MONTH(NovSun1+21)=11),NovSun1+21,""))</f>
        <v>44520</v>
      </c>
      <c r="J52" s="53"/>
      <c r="K52" s="184">
        <f>IF(DAY(DecSun1)=1,IF(AND(YEAR(DecSun1+8)=CalendarYear,MONTH(DecSun1+8)=12),DecSun1+8,""),IF(AND(YEAR(DecSun1+15)=CalendarYear,MONTH(DecSun1+15)=12),DecSun1+15,""))</f>
        <v>44542</v>
      </c>
      <c r="L52" s="187">
        <f>IF(DAY(DecSun1)=1,IF(AND(YEAR(DecSun1+9)=CalendarYear,MONTH(DecSun1+9)=12),DecSun1+9,""),IF(AND(YEAR(DecSun1+16)=CalendarYear,MONTH(DecSun1+16)=12),DecSun1+16,""))</f>
        <v>44543</v>
      </c>
      <c r="M52" s="187">
        <f>IF(DAY(DecSun1)=1,IF(AND(YEAR(DecSun1+10)=CalendarYear,MONTH(DecSun1+10)=12),DecSun1+10,""),IF(AND(YEAR(DecSun1+17)=CalendarYear,MONTH(DecSun1+17)=12),DecSun1+17,""))</f>
        <v>44544</v>
      </c>
      <c r="N52" s="187">
        <f>IF(DAY(DecSun1)=1,IF(AND(YEAR(DecSun1+11)=CalendarYear,MONTH(DecSun1+11)=12),DecSun1+11,""),IF(AND(YEAR(DecSun1+18)=CalendarYear,MONTH(DecSun1+18)=12),DecSun1+18,""))</f>
        <v>44545</v>
      </c>
      <c r="O52" s="187">
        <f>IF(DAY(DecSun1)=1,IF(AND(YEAR(DecSun1+12)=CalendarYear,MONTH(DecSun1+12)=12),DecSun1+12,""),IF(AND(YEAR(DecSun1+19)=CalendarYear,MONTH(DecSun1+19)=12),DecSun1+19,""))</f>
        <v>44546</v>
      </c>
      <c r="P52" s="187">
        <f>IF(DAY(DecSun1)=1,IF(AND(YEAR(DecSun1+13)=CalendarYear,MONTH(DecSun1+13)=12),DecSun1+13,""),IF(AND(YEAR(DecSun1+20)=CalendarYear,MONTH(DecSun1+20)=12),DecSun1+20,""))</f>
        <v>44547</v>
      </c>
      <c r="Q52" s="185">
        <f>IF(DAY(DecSun1)=1,IF(AND(YEAR(DecSun1+14)=CalendarYear,MONTH(DecSun1+14)=12),DecSun1+14,""),IF(AND(YEAR(DecSun1+21)=CalendarYear,MONTH(DecSun1+21)=12),DecSun1+21,""))</f>
        <v>44548</v>
      </c>
      <c r="S52" s="91"/>
      <c r="U52" s="158"/>
    </row>
    <row r="53" spans="1:21" ht="15.75" customHeight="1" x14ac:dyDescent="0.2">
      <c r="B53" s="48"/>
      <c r="C53" s="184">
        <f>IF(DAY(NovSun1)=1,IF(AND(YEAR(NovSun1+15)=CalendarYear,MONTH(NovSun1+15)=11),NovSun1+15,""),IF(AND(YEAR(NovSun1+22)=CalendarYear,MONTH(NovSun1+22)=11),NovSun1+22,""))</f>
        <v>44521</v>
      </c>
      <c r="D53" s="186">
        <f>IF(DAY(NovSun1)=1,IF(AND(YEAR(NovSun1+16)=CalendarYear,MONTH(NovSun1+16)=11),NovSun1+16,""),IF(AND(YEAR(NovSun1+23)=CalendarYear,MONTH(NovSun1+23)=11),NovSun1+23,""))</f>
        <v>44522</v>
      </c>
      <c r="E53" s="186">
        <f>IF(DAY(NovSun1)=1,IF(AND(YEAR(NovSun1+17)=CalendarYear,MONTH(NovSun1+17)=11),NovSun1+17,""),IF(AND(YEAR(NovSun1+24)=CalendarYear,MONTH(NovSun1+24)=11),NovSun1+24,""))</f>
        <v>44523</v>
      </c>
      <c r="F53" s="186">
        <f>IF(DAY(NovSun1)=1,IF(AND(YEAR(NovSun1+18)=CalendarYear,MONTH(NovSun1+18)=11),NovSun1+18,""),IF(AND(YEAR(NovSun1+25)=CalendarYear,MONTH(NovSun1+25)=11),NovSun1+25,""))</f>
        <v>44524</v>
      </c>
      <c r="G53" s="186">
        <f>IF(DAY(NovSun1)=1,IF(AND(YEAR(NovSun1+19)=CalendarYear,MONTH(NovSun1+19)=11),NovSun1+19,""),IF(AND(YEAR(NovSun1+26)=CalendarYear,MONTH(NovSun1+26)=11),NovSun1+26,""))</f>
        <v>44525</v>
      </c>
      <c r="H53" s="186">
        <f>IF(DAY(NovSun1)=1,IF(AND(YEAR(NovSun1+20)=CalendarYear,MONTH(NovSun1+20)=11),NovSun1+20,""),IF(AND(YEAR(NovSun1+27)=CalendarYear,MONTH(NovSun1+27)=11),NovSun1+27,""))</f>
        <v>44526</v>
      </c>
      <c r="I53" s="185">
        <f>IF(DAY(NovSun1)=1,IF(AND(YEAR(NovSun1+21)=CalendarYear,MONTH(NovSun1+21)=11),NovSun1+21,""),IF(AND(YEAR(NovSun1+28)=CalendarYear,MONTH(NovSun1+28)=11),NovSun1+28,""))</f>
        <v>44527</v>
      </c>
      <c r="J53" s="53"/>
      <c r="K53" s="184">
        <f>IF(DAY(DecSun1)=1,IF(AND(YEAR(DecSun1+15)=CalendarYear,MONTH(DecSun1+15)=12),DecSun1+15,""),IF(AND(YEAR(DecSun1+22)=CalendarYear,MONTH(DecSun1+22)=12),DecSun1+22,""))</f>
        <v>44549</v>
      </c>
      <c r="L53" s="186">
        <f>IF(DAY(DecSun1)=1,IF(AND(YEAR(DecSun1+16)=CalendarYear,MONTH(DecSun1+16)=12),DecSun1+16,""),IF(AND(YEAR(DecSun1+23)=CalendarYear,MONTH(DecSun1+23)=12),DecSun1+23,""))</f>
        <v>44550</v>
      </c>
      <c r="M53" s="186">
        <f>IF(DAY(DecSun1)=1,IF(AND(YEAR(DecSun1+17)=CalendarYear,MONTH(DecSun1+17)=12),DecSun1+17,""),IF(AND(YEAR(DecSun1+24)=CalendarYear,MONTH(DecSun1+24)=12),DecSun1+24,""))</f>
        <v>44551</v>
      </c>
      <c r="N53" s="186">
        <f>IF(DAY(DecSun1)=1,IF(AND(YEAR(DecSun1+18)=CalendarYear,MONTH(DecSun1+18)=12),DecSun1+18,""),IF(AND(YEAR(DecSun1+25)=CalendarYear,MONTH(DecSun1+25)=12),DecSun1+25,""))</f>
        <v>44552</v>
      </c>
      <c r="O53" s="186">
        <f>IF(DAY(DecSun1)=1,IF(AND(YEAR(DecSun1+19)=CalendarYear,MONTH(DecSun1+19)=12),DecSun1+19,""),IF(AND(YEAR(DecSun1+26)=CalendarYear,MONTH(DecSun1+26)=12),DecSun1+26,""))</f>
        <v>44553</v>
      </c>
      <c r="P53" s="193">
        <f>IF(DAY(DecSun1)=1,IF(AND(YEAR(DecSun1+20)=CalendarYear,MONTH(DecSun1+20)=12),DecSun1+20,""),IF(AND(YEAR(DecSun1+27)=CalendarYear,MONTH(DecSun1+27)=12),DecSun1+27,""))</f>
        <v>44554</v>
      </c>
      <c r="Q53" s="184">
        <f>IF(DAY(DecSun1)=1,IF(AND(YEAR(DecSun1+21)=CalendarYear,MONTH(DecSun1+21)=12),DecSun1+21,""),IF(AND(YEAR(DecSun1+28)=CalendarYear,MONTH(DecSun1+28)=12),DecSun1+28,""))</f>
        <v>44555</v>
      </c>
      <c r="S53" s="91"/>
      <c r="U53" s="158"/>
    </row>
    <row r="54" spans="1:21" ht="15.75" customHeight="1" x14ac:dyDescent="0.2">
      <c r="B54" s="48"/>
      <c r="C54" s="184">
        <f>IF(DAY(NovSun1)=1,IF(AND(YEAR(NovSun1+22)=CalendarYear,MONTH(NovSun1+22)=11),NovSun1+22,""),IF(AND(YEAR(NovSun1+29)=CalendarYear,MONTH(NovSun1+29)=11),NovSun1+29,""))</f>
        <v>44528</v>
      </c>
      <c r="D54" s="187">
        <f>IF(DAY(NovSun1)=1,IF(AND(YEAR(NovSun1+23)=CalendarYear,MONTH(NovSun1+23)=11),NovSun1+23,""),IF(AND(YEAR(NovSun1+30)=CalendarYear,MONTH(NovSun1+30)=11),NovSun1+30,""))</f>
        <v>44529</v>
      </c>
      <c r="E54" s="187">
        <f>IF(DAY(NovSun1)=1,IF(AND(YEAR(NovSun1+24)=CalendarYear,MONTH(NovSun1+24)=11),NovSun1+24,""),IF(AND(YEAR(NovSun1+31)=CalendarYear,MONTH(NovSun1+31)=11),NovSun1+31,""))</f>
        <v>44530</v>
      </c>
      <c r="F54" s="185" t="str">
        <f>IF(DAY(NovSun1)=1,IF(AND(YEAR(NovSun1+25)=CalendarYear,MONTH(NovSun1+25)=11),NovSun1+25,""),IF(AND(YEAR(NovSun1+32)=CalendarYear,MONTH(NovSun1+32)=11),NovSun1+32,""))</f>
        <v/>
      </c>
      <c r="G54" s="185" t="str">
        <f>IF(DAY(NovSun1)=1,IF(AND(YEAR(NovSun1+26)=CalendarYear,MONTH(NovSun1+26)=11),NovSun1+26,""),IF(AND(YEAR(NovSun1+33)=CalendarYear,MONTH(NovSun1+33)=11),NovSun1+33,""))</f>
        <v/>
      </c>
      <c r="H54" s="185" t="str">
        <f>IF(DAY(NovSun1)=1,IF(AND(YEAR(NovSun1+27)=CalendarYear,MONTH(NovSun1+27)=11),NovSun1+27,""),IF(AND(YEAR(NovSun1+34)=CalendarYear,MONTH(NovSun1+34)=11),NovSun1+34,""))</f>
        <v/>
      </c>
      <c r="I54" s="185" t="str">
        <f>IF(DAY(NovSun1)=1,IF(AND(YEAR(NovSun1+28)=CalendarYear,MONTH(NovSun1+28)=11),NovSun1+28,""),IF(AND(YEAR(NovSun1+35)=CalendarYear,MONTH(NovSun1+35)=11),NovSun1+35,""))</f>
        <v/>
      </c>
      <c r="J54" s="53"/>
      <c r="K54" s="184">
        <f>IF(DAY(DecSun1)=1,IF(AND(YEAR(DecSun1+22)=CalendarYear,MONTH(DecSun1+22)=12),DecSun1+22,""),IF(AND(YEAR(DecSun1+29)=CalendarYear,MONTH(DecSun1+29)=12),DecSun1+29,""))</f>
        <v>44556</v>
      </c>
      <c r="L54" s="187">
        <f>IF(DAY(DecSun1)=1,IF(AND(YEAR(DecSun1+23)=CalendarYear,MONTH(DecSun1+23)=12),DecSun1+23,""),IF(AND(YEAR(DecSun1+30)=CalendarYear,MONTH(DecSun1+30)=12),DecSun1+30,""))</f>
        <v>44557</v>
      </c>
      <c r="M54" s="187">
        <f>IF(DAY(DecSun1)=1,IF(AND(YEAR(DecSun1+24)=CalendarYear,MONTH(DecSun1+24)=12),DecSun1+24,""),IF(AND(YEAR(DecSun1+31)=CalendarYear,MONTH(DecSun1+31)=12),DecSun1+31,""))</f>
        <v>44558</v>
      </c>
      <c r="N54" s="187">
        <f>IF(DAY(DecSun1)=1,IF(AND(YEAR(DecSun1+25)=CalendarYear,MONTH(DecSun1+25)=12),DecSun1+25,""),IF(AND(YEAR(DecSun1+32)=CalendarYear,MONTH(DecSun1+32)=12),DecSun1+32,""))</f>
        <v>44559</v>
      </c>
      <c r="O54" s="187">
        <f>IF(DAY(DecSun1)=1,IF(AND(YEAR(DecSun1+26)=CalendarYear,MONTH(DecSun1+26)=12),DecSun1+26,""),IF(AND(YEAR(DecSun1+33)=CalendarYear,MONTH(DecSun1+33)=12),DecSun1+33,""))</f>
        <v>44560</v>
      </c>
      <c r="P54" s="194">
        <f>IF(DAY(DecSun1)=1,IF(AND(YEAR(DecSun1+27)=CalendarYear,MONTH(DecSun1+27)=12),DecSun1+27,""),IF(AND(YEAR(DecSun1+34)=CalendarYear,MONTH(DecSun1+34)=12),DecSun1+34,""))</f>
        <v>44561</v>
      </c>
      <c r="Q54" s="184">
        <v>1</v>
      </c>
      <c r="S54" s="91"/>
      <c r="U54" s="158"/>
    </row>
    <row r="55" spans="1:21" ht="15.75" customHeight="1" x14ac:dyDescent="0.2">
      <c r="B55" s="49"/>
      <c r="C55" s="37" t="str">
        <f>IF(DAY(NovSun1)=1,IF(AND(YEAR(NovSun1+29)=CalendarYear,MONTH(NovSun1+29)=11),NovSun1+29,""),IF(AND(YEAR(NovSun1+36)=CalendarYear,MONTH(NovSun1+36)=11),NovSun1+36,""))</f>
        <v/>
      </c>
      <c r="D55" s="37" t="str">
        <f>IF(DAY(NovSun1)=1,IF(AND(YEAR(NovSun1+30)=CalendarYear,MONTH(NovSun1+30)=11),NovSun1+30,""),IF(AND(YEAR(NovSun1+37)=CalendarYear,MONTH(NovSun1+37)=11),NovSun1+37,""))</f>
        <v/>
      </c>
      <c r="E55" s="37" t="str">
        <f>IF(DAY(NovSun1)=1,IF(AND(YEAR(NovSun1+31)=CalendarYear,MONTH(NovSun1+31)=11),NovSun1+31,""),IF(AND(YEAR(NovSun1+38)=CalendarYear,MONTH(NovSun1+38)=11),NovSun1+38,""))</f>
        <v/>
      </c>
      <c r="F55" s="37" t="str">
        <f>IF(DAY(NovSun1)=1,IF(AND(YEAR(NovSun1+32)=CalendarYear,MONTH(NovSun1+32)=11),NovSun1+32,""),IF(AND(YEAR(NovSun1+39)=CalendarYear,MONTH(NovSun1+39)=11),NovSun1+39,""))</f>
        <v/>
      </c>
      <c r="G55" s="37" t="str">
        <f>IF(DAY(NovSun1)=1,IF(AND(YEAR(NovSun1+33)=CalendarYear,MONTH(NovSun1+33)=11),NovSun1+33,""),IF(AND(YEAR(NovSun1+40)=CalendarYear,MONTH(NovSun1+40)=11),NovSun1+40,""))</f>
        <v/>
      </c>
      <c r="H55" s="37" t="str">
        <f>IF(DAY(NovSun1)=1,IF(AND(YEAR(NovSun1+34)=CalendarYear,MONTH(NovSun1+34)=11),NovSun1+34,""),IF(AND(YEAR(NovSun1+41)=CalendarYear,MONTH(NovSun1+41)=11),NovSun1+41,""))</f>
        <v/>
      </c>
      <c r="I55" s="38" t="str">
        <f>IF(DAY(NovSun1)=1,IF(AND(YEAR(NovSun1+35)=CalendarYear,MONTH(NovSun1+35)=11),NovSun1+35,""),IF(AND(YEAR(NovSun1+42)=CalendarYear,MONTH(NovSun1+42)=11),NovSun1+42,""))</f>
        <v/>
      </c>
      <c r="J55" s="54"/>
      <c r="K55" s="37" t="str">
        <f>IF(DAY(DecSun1)=1,IF(AND(YEAR(DecSun1+29)=CalendarYear,MONTH(DecSun1+29)=12),DecSun1+29,""),IF(AND(YEAR(DecSun1+36)=CalendarYear,MONTH(DecSun1+36)=12),DecSun1+36,""))</f>
        <v/>
      </c>
      <c r="L55" s="37" t="str">
        <f>IF(DAY(DecSun1)=1,IF(AND(YEAR(DecSun1+30)=CalendarYear,MONTH(DecSun1+30)=12),DecSun1+30,""),IF(AND(YEAR(DecSun1+37)=CalendarYear,MONTH(DecSun1+37)=12),DecSun1+37,""))</f>
        <v/>
      </c>
      <c r="M55" s="37" t="str">
        <f>IF(DAY(DecSun1)=1,IF(AND(YEAR(DecSun1+31)=CalendarYear,MONTH(DecSun1+31)=12),DecSun1+31,""),IF(AND(YEAR(DecSun1+38)=CalendarYear,MONTH(DecSun1+38)=12),DecSun1+38,""))</f>
        <v/>
      </c>
      <c r="N55" s="37" t="str">
        <f>IF(DAY(DecSun1)=1,IF(AND(YEAR(DecSun1+32)=CalendarYear,MONTH(DecSun1+32)=12),DecSun1+32,""),IF(AND(YEAR(DecSun1+39)=CalendarYear,MONTH(DecSun1+39)=12),DecSun1+39,""))</f>
        <v/>
      </c>
      <c r="O55" s="37" t="str">
        <f>IF(DAY(DecSun1)=1,IF(AND(YEAR(DecSun1+33)=CalendarYear,MONTH(DecSun1+33)=12),DecSun1+33,""),IF(AND(YEAR(DecSun1+40)=CalendarYear,MONTH(DecSun1+40)=12),DecSun1+40,""))</f>
        <v/>
      </c>
      <c r="P55" s="37" t="str">
        <f>IF(DAY(DecSun1)=1,IF(AND(YEAR(DecSun1+34)=CalendarYear,MONTH(DecSun1+34)=12),DecSun1+34,""),IF(AND(YEAR(DecSun1+41)=CalendarYear,MONTH(DecSun1+41)=12),DecSun1+41,""))</f>
        <v/>
      </c>
      <c r="Q55" s="38" t="str">
        <f>IF(DAY(DecSun1)=1,IF(AND(YEAR(DecSun1+35)=CalendarYear,MONTH(DecSun1+35)=12),DecSun1+35,""),IF(AND(YEAR(DecSun1+42)=CalendarYear,MONTH(DecSun1+42)=12),DecSun1+42,""))</f>
        <v/>
      </c>
      <c r="S55" s="91"/>
      <c r="U55" s="158"/>
    </row>
    <row r="56" spans="1:21" ht="15.75" customHeight="1" x14ac:dyDescent="0.2">
      <c r="K56" s="2"/>
      <c r="L56" s="2"/>
      <c r="M56" s="2"/>
      <c r="N56" s="2"/>
      <c r="O56" s="2"/>
      <c r="P56" s="2"/>
      <c r="Q56" s="2"/>
      <c r="U56" s="8"/>
    </row>
    <row r="57" spans="1:21" ht="15" customHeight="1" x14ac:dyDescent="0.2">
      <c r="U57" s="8"/>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C1:F1"/>
    <mergeCell ref="B2:J2"/>
    <mergeCell ref="C3:I3"/>
    <mergeCell ref="K3:Q3"/>
    <mergeCell ref="U51:U55"/>
    <mergeCell ref="C39:I39"/>
    <mergeCell ref="K39:Q39"/>
    <mergeCell ref="C48:I48"/>
    <mergeCell ref="K48:Q48"/>
    <mergeCell ref="G1:Q1"/>
    <mergeCell ref="C12:I12"/>
    <mergeCell ref="K12:Q12"/>
    <mergeCell ref="C21:I21"/>
    <mergeCell ref="K21:Q21"/>
    <mergeCell ref="C30:I30"/>
    <mergeCell ref="K30:Q30"/>
  </mergeCells>
  <phoneticPr fontId="6" type="noConversion"/>
  <dataValidations count="1">
    <dataValidation allowBlank="1" showInputMessage="1" showErrorMessage="1" errorTitle="Invalid Year" error="Enter a year from 1900 to 9999, or use the scroll bar to find a year." sqref="C1" xr:uid="{00000000-0002-0000-0000-000000000000}"/>
  </dataValidations>
  <printOptions horizontalCentered="1" verticalCentered="1"/>
  <pageMargins left="0.5" right="0.5" top="0.5" bottom="0.5" header="0.3" footer="0.3"/>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A721-B714-4FB9-9C2A-1F866C279D47}">
  <dimension ref="A1:AN69"/>
  <sheetViews>
    <sheetView workbookViewId="0">
      <selection activeCell="V20" sqref="V20"/>
    </sheetView>
  </sheetViews>
  <sheetFormatPr defaultColWidth="9.5" defaultRowHeight="11.25" x14ac:dyDescent="0.2"/>
  <cols>
    <col min="1" max="1" width="2.5" style="25" customWidth="1"/>
    <col min="2" max="2" width="5.1640625" style="1" customWidth="1"/>
    <col min="3" max="3" width="6.83203125" style="1" customWidth="1"/>
    <col min="4" max="4" width="7.6640625" style="1" customWidth="1"/>
    <col min="5" max="5" width="6.5" style="1" customWidth="1"/>
    <col min="6" max="6" width="7.33203125" style="1" customWidth="1"/>
    <col min="7" max="8" width="6" style="1" customWidth="1"/>
    <col min="9" max="9" width="6.5" style="1" customWidth="1"/>
    <col min="10" max="11" width="5" style="1" customWidth="1"/>
    <col min="12" max="12" width="5.33203125" style="1" customWidth="1"/>
    <col min="13" max="13" width="5" style="1" customWidth="1"/>
    <col min="14" max="14" width="5.33203125" style="1" customWidth="1"/>
    <col min="15" max="15" width="5.5" style="1" customWidth="1"/>
    <col min="16" max="17" width="4.83203125" style="1" customWidth="1"/>
    <col min="18" max="18" width="2.1640625" style="1" customWidth="1"/>
    <col min="19" max="19" width="1.1640625" style="1" customWidth="1"/>
    <col min="20" max="20" width="5.1640625" customWidth="1"/>
    <col min="21" max="21" width="36" style="1" customWidth="1"/>
    <col min="22" max="22" width="49.1640625" style="1" customWidth="1"/>
    <col min="23" max="41" width="9.33203125" style="1" customWidth="1"/>
    <col min="42" max="16384" width="9.5" style="1"/>
  </cols>
  <sheetData>
    <row r="1" spans="1:40" ht="30" customHeight="1" x14ac:dyDescent="0.2">
      <c r="A1" s="23" t="s">
        <v>6</v>
      </c>
      <c r="B1" s="13"/>
      <c r="C1" s="161">
        <v>2021</v>
      </c>
      <c r="D1" s="161"/>
      <c r="E1" s="161"/>
      <c r="F1" s="161"/>
      <c r="G1" s="162" t="s">
        <v>50</v>
      </c>
      <c r="H1" s="163"/>
      <c r="I1" s="163"/>
      <c r="J1" s="163"/>
      <c r="K1" s="163"/>
      <c r="L1" s="163"/>
      <c r="M1" s="163"/>
      <c r="N1" s="163"/>
      <c r="O1" s="163"/>
      <c r="P1" s="163"/>
      <c r="Q1" s="163"/>
      <c r="R1" s="14"/>
      <c r="S1" s="13"/>
      <c r="T1" s="15"/>
      <c r="U1" s="64" t="s">
        <v>63</v>
      </c>
      <c r="V1"/>
      <c r="W1"/>
      <c r="X1"/>
      <c r="Y1"/>
    </row>
    <row r="2" spans="1:40" ht="15.75" customHeight="1" x14ac:dyDescent="0.2">
      <c r="A2" s="24" t="s">
        <v>7</v>
      </c>
      <c r="B2" s="153"/>
      <c r="C2" s="153"/>
      <c r="D2" s="153"/>
      <c r="E2" s="153"/>
      <c r="F2" s="153"/>
      <c r="G2" s="153"/>
      <c r="H2" s="153"/>
      <c r="I2" s="153"/>
      <c r="J2" s="153"/>
      <c r="K2" s="2"/>
      <c r="L2" s="2"/>
      <c r="M2" s="2"/>
      <c r="N2" s="2"/>
      <c r="O2" s="2"/>
      <c r="P2" s="2"/>
      <c r="Q2" s="2"/>
      <c r="R2" s="2"/>
      <c r="S2" s="5"/>
    </row>
    <row r="3" spans="1:40" ht="15.75" customHeight="1" x14ac:dyDescent="0.3">
      <c r="A3" s="25" t="s">
        <v>8</v>
      </c>
      <c r="B3" s="32"/>
      <c r="C3" s="154" t="s">
        <v>26</v>
      </c>
      <c r="D3" s="154"/>
      <c r="E3" s="154"/>
      <c r="F3" s="154"/>
      <c r="G3" s="154"/>
      <c r="H3" s="154"/>
      <c r="I3" s="155"/>
      <c r="J3" s="39"/>
      <c r="K3" s="156" t="s">
        <v>27</v>
      </c>
      <c r="L3" s="156"/>
      <c r="M3" s="156"/>
      <c r="N3" s="156"/>
      <c r="O3" s="156"/>
      <c r="P3" s="156"/>
      <c r="Q3" s="157"/>
      <c r="R3" s="2"/>
      <c r="S3" s="6"/>
      <c r="U3" s="60" t="s">
        <v>38</v>
      </c>
      <c r="V3" s="2"/>
      <c r="W3" s="2"/>
      <c r="X3" s="2"/>
      <c r="Y3" s="2"/>
      <c r="Z3" s="2"/>
      <c r="AA3" s="2"/>
      <c r="AB3" s="2"/>
      <c r="AC3" s="2"/>
      <c r="AD3" s="2"/>
      <c r="AE3" s="2"/>
      <c r="AF3" s="2"/>
      <c r="AG3" s="2"/>
      <c r="AH3" s="2"/>
      <c r="AI3" s="2"/>
      <c r="AJ3" s="2"/>
      <c r="AK3" s="2"/>
      <c r="AL3" s="2"/>
      <c r="AM3" s="2"/>
      <c r="AN3" s="2"/>
    </row>
    <row r="4" spans="1:40" ht="15.75" customHeight="1" x14ac:dyDescent="0.25">
      <c r="A4" s="24" t="s">
        <v>17</v>
      </c>
      <c r="B4" s="33"/>
      <c r="C4" s="28" t="s">
        <v>0</v>
      </c>
      <c r="D4" s="17" t="s">
        <v>51</v>
      </c>
      <c r="E4" s="17" t="s">
        <v>52</v>
      </c>
      <c r="F4" s="17" t="s">
        <v>53</v>
      </c>
      <c r="G4" s="17" t="s">
        <v>54</v>
      </c>
      <c r="H4" s="17" t="s">
        <v>55</v>
      </c>
      <c r="I4" s="34" t="s">
        <v>56</v>
      </c>
      <c r="J4" s="40"/>
      <c r="K4" s="28" t="s">
        <v>0</v>
      </c>
      <c r="L4" s="17" t="s">
        <v>51</v>
      </c>
      <c r="M4" s="17" t="s">
        <v>52</v>
      </c>
      <c r="N4" s="17" t="s">
        <v>53</v>
      </c>
      <c r="O4" s="17" t="s">
        <v>54</v>
      </c>
      <c r="P4" s="17" t="s">
        <v>55</v>
      </c>
      <c r="Q4" s="34" t="s">
        <v>56</v>
      </c>
      <c r="R4" s="2"/>
      <c r="S4" s="5"/>
      <c r="U4" s="61" t="s">
        <v>39</v>
      </c>
      <c r="X4" s="2"/>
      <c r="AF4" s="2"/>
      <c r="AN4" s="2"/>
    </row>
    <row r="5" spans="1:40" ht="15.75" customHeight="1" x14ac:dyDescent="0.25">
      <c r="A5" s="24"/>
      <c r="B5" s="33"/>
      <c r="C5" s="4" t="str">
        <f>IF(DAY(JanSun1)=1,"",IF(AND(YEAR(JanSun1+1)=CalendarYear,MONTH(JanSun1+1)=1),JanSun1+1,""))</f>
        <v/>
      </c>
      <c r="D5" s="4" t="str">
        <f>IF(DAY(JanSun1)=1,"",IF(AND(YEAR(JanSun1+2)=CalendarYear,MONTH(JanSun1+2)=1),JanSun1+2,""))</f>
        <v/>
      </c>
      <c r="E5" s="4" t="str">
        <f>IF(DAY(JanSun1)=1,"",IF(AND(YEAR(JanSun1+3)=CalendarYear,MONTH(JanSun1+3)=1),JanSun1+3,""))</f>
        <v/>
      </c>
      <c r="F5" s="27" t="str">
        <f>IF(DAY(JanSun1)=1,"",IF(AND(YEAR(JanSun1+4)=CalendarYear,MONTH(JanSun1+4)=1),JanSun1+4,""))</f>
        <v/>
      </c>
      <c r="G5" s="4" t="str">
        <f>IF(DAY(JanSun1)=1,"",IF(AND(YEAR(JanSun1+5)=CalendarYear,MONTH(JanSun1+5)=1),JanSun1+5,""))</f>
        <v/>
      </c>
      <c r="H5" s="27">
        <f>IF(DAY(JanSun1)=1,"",IF(AND(YEAR(JanSun1+6)=CalendarYear,MONTH(JanSun1+6)=1),JanSun1+6,""))</f>
        <v>44197</v>
      </c>
      <c r="I5" s="35">
        <f>IF(DAY(JanSun1)=1,IF(AND(YEAR(JanSun1)=CalendarYear,MONTH(JanSun1)=1),JanSun1,""),IF(AND(YEAR(JanSun1+7)=CalendarYear,MONTH(JanSun1+7)=1),JanSun1+7,""))</f>
        <v>44198</v>
      </c>
      <c r="J5" s="41"/>
      <c r="K5" s="27" t="str">
        <f>IF(DAY(FebSun1)=1,"",IF(AND(YEAR(FebSun1+1)=CalendarYear,MONTH(FebSun1+1)=2),FebSun1+1,""))</f>
        <v/>
      </c>
      <c r="L5" s="30">
        <f>IF(DAY(FebSun1)=1,"",IF(AND(YEAR(FebSun1+2)=CalendarYear,MONTH(FebSun1+2)=2),FebSun1+2,""))</f>
        <v>44228</v>
      </c>
      <c r="M5" s="30">
        <f>IF(DAY(FebSun1)=1,"",IF(AND(YEAR(FebSun1+3)=CalendarYear,MONTH(FebSun1+3)=2),FebSun1+3,""))</f>
        <v>44229</v>
      </c>
      <c r="N5" s="30">
        <f>IF(DAY(FebSun1)=1,"",IF(AND(YEAR(FebSun1+4)=CalendarYear,MONTH(FebSun1+4)=2),FebSun1+4,""))</f>
        <v>44230</v>
      </c>
      <c r="O5" s="30">
        <f>IF(DAY(FebSun1)=1,"",IF(AND(YEAR(FebSun1+5)=CalendarYear,MONTH(FebSun1+5)=2),FebSun1+5,""))</f>
        <v>44231</v>
      </c>
      <c r="P5" s="30">
        <f>IF(DAY(FebSun1)=1,"",IF(AND(YEAR(FebSun1+6)=CalendarYear,MONTH(FebSun1+6)=2),FebSun1+6,""))</f>
        <v>44232</v>
      </c>
      <c r="Q5" s="35">
        <f>IF(DAY(FebSun1)=1,IF(AND(YEAR(FebSun1)=CalendarYear,MONTH(FebSun1)=2),FebSun1,""),IF(AND(YEAR(FebSun1+7)=CalendarYear,MONTH(FebSun1+7)=2),FebSun1+7,""))</f>
        <v>44233</v>
      </c>
      <c r="R5" s="2"/>
      <c r="S5" s="5"/>
      <c r="U5" s="61" t="s">
        <v>41</v>
      </c>
      <c r="X5" s="2"/>
      <c r="AF5" s="2"/>
      <c r="AN5" s="2"/>
    </row>
    <row r="6" spans="1:40" ht="15.75" customHeight="1" x14ac:dyDescent="0.25">
      <c r="A6" s="24"/>
      <c r="B6" s="33"/>
      <c r="C6" s="27">
        <f>IF(DAY(JanSun1)=1,IF(AND(YEAR(JanSun1+1)=CalendarYear,MONTH(JanSun1+1)=1),JanSun1+1,""),IF(AND(YEAR(JanSun1+8)=CalendarYear,MONTH(JanSun1+8)=1),JanSun1+8,""))</f>
        <v>44199</v>
      </c>
      <c r="D6" s="30">
        <f>IF(DAY(JanSun1)=1,IF(AND(YEAR(JanSun1+2)=CalendarYear,MONTH(JanSun1+2)=1),JanSun1+2,""),IF(AND(YEAR(JanSun1+9)=CalendarYear,MONTH(JanSun1+9)=1),JanSun1+9,""))</f>
        <v>44200</v>
      </c>
      <c r="E6" s="30">
        <f>IF(DAY(JanSun1)=1,IF(AND(YEAR(JanSun1+3)=CalendarYear,MONTH(JanSun1+3)=1),JanSun1+3,""),IF(AND(YEAR(JanSun1+10)=CalendarYear,MONTH(JanSun1+10)=1),JanSun1+10,""))</f>
        <v>44201</v>
      </c>
      <c r="F6" s="30">
        <f>IF(DAY(JanSun1)=1,IF(AND(YEAR(JanSun1+4)=CalendarYear,MONTH(JanSun1+4)=1),JanSun1+4,""),IF(AND(YEAR(JanSun1+11)=CalendarYear,MONTH(JanSun1+11)=1),JanSun1+11,""))</f>
        <v>44202</v>
      </c>
      <c r="G6" s="30">
        <f>IF(DAY(JanSun1)=1,IF(AND(YEAR(JanSun1+5)=CalendarYear,MONTH(JanSun1+5)=1),JanSun1+5,""),IF(AND(YEAR(JanSun1+12)=CalendarYear,MONTH(JanSun1+12)=1),JanSun1+12,""))</f>
        <v>44203</v>
      </c>
      <c r="H6" s="30">
        <f>IF(DAY(JanSun1)=1,IF(AND(YEAR(JanSun1+6)=CalendarYear,MONTH(JanSun1+6)=1),JanSun1+6,""),IF(AND(YEAR(JanSun1+13)=CalendarYear,MONTH(JanSun1+13)=1),JanSun1+13,""))</f>
        <v>44204</v>
      </c>
      <c r="I6" s="35">
        <f>IF(DAY(JanSun1)=1,IF(AND(YEAR(JanSun1+7)=CalendarYear,MONTH(JanSun1+7)=1),JanSun1+7,""),IF(AND(YEAR(JanSun1+14)=CalendarYear,MONTH(JanSun1+14)=1),JanSun1+14,""))</f>
        <v>44205</v>
      </c>
      <c r="J6" s="41"/>
      <c r="K6" s="27">
        <f>IF(DAY(FebSun1)=1,IF(AND(YEAR(FebSun1+1)=CalendarYear,MONTH(FebSun1+1)=2),FebSun1+1,""),IF(AND(YEAR(FebSun1+8)=CalendarYear,MONTH(FebSun1+8)=2),FebSun1+8,""))</f>
        <v>44234</v>
      </c>
      <c r="L6" s="29">
        <f>IF(DAY(FebSun1)=1,IF(AND(YEAR(FebSun1+2)=CalendarYear,MONTH(FebSun1+2)=2),FebSun1+2,""),IF(AND(YEAR(FebSun1+9)=CalendarYear,MONTH(FebSun1+9)=2),FebSun1+9,""))</f>
        <v>44235</v>
      </c>
      <c r="M6" s="29">
        <f>IF(DAY(FebSun1)=1,IF(AND(YEAR(FebSun1+3)=CalendarYear,MONTH(FebSun1+3)=2),FebSun1+3,""),IF(AND(YEAR(FebSun1+10)=CalendarYear,MONTH(FebSun1+10)=2),FebSun1+10,""))</f>
        <v>44236</v>
      </c>
      <c r="N6" s="29">
        <f>IF(DAY(FebSun1)=1,IF(AND(YEAR(FebSun1+4)=CalendarYear,MONTH(FebSun1+4)=2),FebSun1+4,""),IF(AND(YEAR(FebSun1+11)=CalendarYear,MONTH(FebSun1+11)=2),FebSun1+11,""))</f>
        <v>44237</v>
      </c>
      <c r="O6" s="29">
        <f>IF(DAY(FebSun1)=1,IF(AND(YEAR(FebSun1+5)=CalendarYear,MONTH(FebSun1+5)=2),FebSun1+5,""),IF(AND(YEAR(FebSun1+12)=CalendarYear,MONTH(FebSun1+12)=2),FebSun1+12,""))</f>
        <v>44238</v>
      </c>
      <c r="P6" s="29">
        <f>IF(DAY(FebSun1)=1,IF(AND(YEAR(FebSun1+6)=CalendarYear,MONTH(FebSun1+6)=2),FebSun1+6,""),IF(AND(YEAR(FebSun1+13)=CalendarYear,MONTH(FebSun1+13)=2),FebSun1+13,""))</f>
        <v>44239</v>
      </c>
      <c r="Q6" s="35">
        <f>IF(DAY(FebSun1)=1,IF(AND(YEAR(FebSun1+7)=CalendarYear,MONTH(FebSun1+7)=2),FebSun1+7,""),IF(AND(YEAR(FebSun1+14)=CalendarYear,MONTH(FebSun1+14)=2),FebSun1+14,""))</f>
        <v>44240</v>
      </c>
      <c r="R6" s="2"/>
      <c r="S6" s="5"/>
      <c r="U6" s="62" t="s">
        <v>40</v>
      </c>
      <c r="X6" s="2"/>
      <c r="AF6" s="2"/>
      <c r="AN6" s="2"/>
    </row>
    <row r="7" spans="1:40" ht="15.75" customHeight="1" x14ac:dyDescent="0.25">
      <c r="B7" s="33"/>
      <c r="C7" s="27">
        <f>IF(DAY(JanSun1)=1,IF(AND(YEAR(JanSun1+8)=CalendarYear,MONTH(JanSun1+8)=1),JanSun1+8,""),IF(AND(YEAR(JanSun1+15)=CalendarYear,MONTH(JanSun1+15)=1),JanSun1+15,""))</f>
        <v>44206</v>
      </c>
      <c r="D7" s="29">
        <f>IF(DAY(JanSun1)=1,IF(AND(YEAR(JanSun1+9)=CalendarYear,MONTH(JanSun1+9)=1),JanSun1+9,""),IF(AND(YEAR(JanSun1+16)=CalendarYear,MONTH(JanSun1+16)=1),JanSun1+16,""))</f>
        <v>44207</v>
      </c>
      <c r="E7" s="29">
        <f>IF(DAY(JanSun1)=1,IF(AND(YEAR(JanSun1+10)=CalendarYear,MONTH(JanSun1+10)=1),JanSun1+10,""),IF(AND(YEAR(JanSun1+17)=CalendarYear,MONTH(JanSun1+17)=1),JanSun1+17,""))</f>
        <v>44208</v>
      </c>
      <c r="F7" s="29">
        <f>IF(DAY(JanSun1)=1,IF(AND(YEAR(JanSun1+11)=CalendarYear,MONTH(JanSun1+11)=1),JanSun1+11,""),IF(AND(YEAR(JanSun1+18)=CalendarYear,MONTH(JanSun1+18)=1),JanSun1+18,""))</f>
        <v>44209</v>
      </c>
      <c r="G7" s="29">
        <f>IF(DAY(JanSun1)=1,IF(AND(YEAR(JanSun1+12)=CalendarYear,MONTH(JanSun1+12)=1),JanSun1+12,""),IF(AND(YEAR(JanSun1+19)=CalendarYear,MONTH(JanSun1+19)=1),JanSun1+19,""))</f>
        <v>44210</v>
      </c>
      <c r="H7" s="29">
        <f>IF(DAY(JanSun1)=1,IF(AND(YEAR(JanSun1+13)=CalendarYear,MONTH(JanSun1+13)=1),JanSun1+13,""),IF(AND(YEAR(JanSun1+20)=CalendarYear,MONTH(JanSun1+20)=1),JanSun1+20,""))</f>
        <v>44211</v>
      </c>
      <c r="I7" s="35">
        <f>IF(DAY(JanSun1)=1,IF(AND(YEAR(JanSun1+14)=CalendarYear,MONTH(JanSun1+14)=1),JanSun1+14,""),IF(AND(YEAR(JanSun1+21)=CalendarYear,MONTH(JanSun1+21)=1),JanSun1+21,""))</f>
        <v>44212</v>
      </c>
      <c r="J7" s="41"/>
      <c r="K7" s="27">
        <f>IF(DAY(FebSun1)=1,IF(AND(YEAR(FebSun1+8)=CalendarYear,MONTH(FebSun1+8)=2),FebSun1+8,""),IF(AND(YEAR(FebSun1+15)=CalendarYear,MONTH(FebSun1+15)=2),FebSun1+15,""))</f>
        <v>44241</v>
      </c>
      <c r="L7" s="30">
        <f>IF(DAY(FebSun1)=1,IF(AND(YEAR(FebSun1+9)=CalendarYear,MONTH(FebSun1+9)=2),FebSun1+9,""),IF(AND(YEAR(FebSun1+16)=CalendarYear,MONTH(FebSun1+16)=2),FebSun1+16,""))</f>
        <v>44242</v>
      </c>
      <c r="M7" s="30">
        <f>IF(DAY(FebSun1)=1,IF(AND(YEAR(FebSun1+10)=CalendarYear,MONTH(FebSun1+10)=2),FebSun1+10,""),IF(AND(YEAR(FebSun1+17)=CalendarYear,MONTH(FebSun1+17)=2),FebSun1+17,""))</f>
        <v>44243</v>
      </c>
      <c r="N7" s="30">
        <f>IF(DAY(FebSun1)=1,IF(AND(YEAR(FebSun1+11)=CalendarYear,MONTH(FebSun1+11)=2),FebSun1+11,""),IF(AND(YEAR(FebSun1+18)=CalendarYear,MONTH(FebSun1+18)=2),FebSun1+18,""))</f>
        <v>44244</v>
      </c>
      <c r="O7" s="30">
        <f>IF(DAY(FebSun1)=1,IF(AND(YEAR(FebSun1+12)=CalendarYear,MONTH(FebSun1+12)=2),FebSun1+12,""),IF(AND(YEAR(FebSun1+19)=CalendarYear,MONTH(FebSun1+19)=2),FebSun1+19,""))</f>
        <v>44245</v>
      </c>
      <c r="P7" s="30">
        <f>IF(DAY(FebSun1)=1,IF(AND(YEAR(FebSun1+13)=CalendarYear,MONTH(FebSun1+13)=2),FebSun1+13,""),IF(AND(YEAR(FebSun1+20)=CalendarYear,MONTH(FebSun1+20)=2),FebSun1+20,""))</f>
        <v>44246</v>
      </c>
      <c r="Q7" s="35">
        <f>IF(DAY(FebSun1)=1,IF(AND(YEAR(FebSun1+14)=CalendarYear,MONTH(FebSun1+14)=2),FebSun1+14,""),IF(AND(YEAR(FebSun1+21)=CalendarYear,MONTH(FebSun1+21)=2),FebSun1+21,""))</f>
        <v>44247</v>
      </c>
      <c r="R7" s="2"/>
      <c r="S7" s="5"/>
      <c r="U7" s="62" t="s">
        <v>42</v>
      </c>
      <c r="X7" s="2"/>
      <c r="AF7" s="2"/>
      <c r="AN7" s="2"/>
    </row>
    <row r="8" spans="1:40" ht="15.75" customHeight="1" x14ac:dyDescent="0.25">
      <c r="B8" s="33"/>
      <c r="C8" s="27">
        <f>IF(DAY(JanSun1)=1,IF(AND(YEAR(JanSun1+15)=CalendarYear,MONTH(JanSun1+15)=1),JanSun1+15,""),IF(AND(YEAR(JanSun1+22)=CalendarYear,MONTH(JanSun1+22)=1),JanSun1+22,""))</f>
        <v>44213</v>
      </c>
      <c r="D8" s="30">
        <f>IF(DAY(JanSun1)=1,IF(AND(YEAR(JanSun1+16)=CalendarYear,MONTH(JanSun1+16)=1),JanSun1+16,""),IF(AND(YEAR(JanSun1+23)=CalendarYear,MONTH(JanSun1+23)=1),JanSun1+23,""))</f>
        <v>44214</v>
      </c>
      <c r="E8" s="30">
        <f>IF(DAY(JanSun1)=1,IF(AND(YEAR(JanSun1+17)=CalendarYear,MONTH(JanSun1+17)=1),JanSun1+17,""),IF(AND(YEAR(JanSun1+24)=CalendarYear,MONTH(JanSun1+24)=1),JanSun1+24,""))</f>
        <v>44215</v>
      </c>
      <c r="F8" s="30">
        <f>IF(DAY(JanSun1)=1,IF(AND(YEAR(JanSun1+18)=CalendarYear,MONTH(JanSun1+18)=1),JanSun1+18,""),IF(AND(YEAR(JanSun1+25)=CalendarYear,MONTH(JanSun1+25)=1),JanSun1+25,""))</f>
        <v>44216</v>
      </c>
      <c r="G8" s="30">
        <f>IF(DAY(JanSun1)=1,IF(AND(YEAR(JanSun1+19)=CalendarYear,MONTH(JanSun1+19)=1),JanSun1+19,""),IF(AND(YEAR(JanSun1+26)=CalendarYear,MONTH(JanSun1+26)=1),JanSun1+26,""))</f>
        <v>44217</v>
      </c>
      <c r="H8" s="30">
        <f>IF(DAY(JanSun1)=1,IF(AND(YEAR(JanSun1+20)=CalendarYear,MONTH(JanSun1+20)=1),JanSun1+20,""),IF(AND(YEAR(JanSun1+27)=CalendarYear,MONTH(JanSun1+27)=1),JanSun1+27,""))</f>
        <v>44218</v>
      </c>
      <c r="I8" s="35">
        <f>IF(DAY(JanSun1)=1,IF(AND(YEAR(JanSun1+21)=CalendarYear,MONTH(JanSun1+21)=1),JanSun1+21,""),IF(AND(YEAR(JanSun1+28)=CalendarYear,MONTH(JanSun1+28)=1),JanSun1+28,""))</f>
        <v>44219</v>
      </c>
      <c r="J8" s="41"/>
      <c r="K8" s="27">
        <f>IF(DAY(FebSun1)=1,IF(AND(YEAR(FebSun1+15)=CalendarYear,MONTH(FebSun1+15)=2),FebSun1+15,""),IF(AND(YEAR(FebSun1+22)=CalendarYear,MONTH(FebSun1+22)=2),FebSun1+22,""))</f>
        <v>44248</v>
      </c>
      <c r="L8" s="29">
        <f>IF(DAY(FebSun1)=1,IF(AND(YEAR(FebSun1+16)=CalendarYear,MONTH(FebSun1+16)=2),FebSun1+16,""),IF(AND(YEAR(FebSun1+23)=CalendarYear,MONTH(FebSun1+23)=2),FebSun1+23,""))</f>
        <v>44249</v>
      </c>
      <c r="M8" s="29">
        <f>IF(DAY(FebSun1)=1,IF(AND(YEAR(FebSun1+17)=CalendarYear,MONTH(FebSun1+17)=2),FebSun1+17,""),IF(AND(YEAR(FebSun1+24)=CalendarYear,MONTH(FebSun1+24)=2),FebSun1+24,""))</f>
        <v>44250</v>
      </c>
      <c r="N8" s="29">
        <f>IF(DAY(FebSun1)=1,IF(AND(YEAR(FebSun1+18)=CalendarYear,MONTH(FebSun1+18)=2),FebSun1+18,""),IF(AND(YEAR(FebSun1+25)=CalendarYear,MONTH(FebSun1+25)=2),FebSun1+25,""))</f>
        <v>44251</v>
      </c>
      <c r="O8" s="29">
        <f>IF(DAY(FebSun1)=1,IF(AND(YEAR(FebSun1+19)=CalendarYear,MONTH(FebSun1+19)=2),FebSun1+19,""),IF(AND(YEAR(FebSun1+26)=CalendarYear,MONTH(FebSun1+26)=2),FebSun1+26,""))</f>
        <v>44252</v>
      </c>
      <c r="P8" s="29">
        <f>IF(DAY(FebSun1)=1,IF(AND(YEAR(FebSun1+20)=CalendarYear,MONTH(FebSun1+20)=2),FebSun1+20,""),IF(AND(YEAR(FebSun1+27)=CalendarYear,MONTH(FebSun1+27)=2),FebSun1+27,""))</f>
        <v>44253</v>
      </c>
      <c r="Q8" s="35">
        <f>IF(DAY(FebSun1)=1,IF(AND(YEAR(FebSun1+21)=CalendarYear,MONTH(FebSun1+21)=2),FebSun1+21,""),IF(AND(YEAR(FebSun1+28)=CalendarYear,MONTH(FebSun1+28)=2),FebSun1+28,""))</f>
        <v>44254</v>
      </c>
      <c r="R8" s="2"/>
      <c r="S8" s="5"/>
      <c r="U8" s="62" t="s">
        <v>43</v>
      </c>
      <c r="X8" s="2"/>
      <c r="AF8" s="2"/>
      <c r="AN8" s="2"/>
    </row>
    <row r="9" spans="1:40" ht="15.75" customHeight="1" x14ac:dyDescent="0.25">
      <c r="B9" s="33"/>
      <c r="C9" s="27">
        <f>IF(DAY(JanSun1)=1,IF(AND(YEAR(JanSun1+22)=CalendarYear,MONTH(JanSun1+22)=1),JanSun1+22,""),IF(AND(YEAR(JanSun1+29)=CalendarYear,MONTH(JanSun1+29)=1),JanSun1+29,""))</f>
        <v>44220</v>
      </c>
      <c r="D9" s="29">
        <f>IF(DAY(JanSun1)=1,IF(AND(YEAR(JanSun1+23)=CalendarYear,MONTH(JanSun1+23)=1),JanSun1+23,""),IF(AND(YEAR(JanSun1+30)=CalendarYear,MONTH(JanSun1+30)=1),JanSun1+30,""))</f>
        <v>44221</v>
      </c>
      <c r="E9" s="29">
        <f>IF(DAY(JanSun1)=1,IF(AND(YEAR(JanSun1+24)=CalendarYear,MONTH(JanSun1+24)=1),JanSun1+24,""),IF(AND(YEAR(JanSun1+31)=CalendarYear,MONTH(JanSun1+31)=1),JanSun1+31,""))</f>
        <v>44222</v>
      </c>
      <c r="F9" s="29">
        <f>IF(DAY(JanSun1)=1,IF(AND(YEAR(JanSun1+25)=CalendarYear,MONTH(JanSun1+25)=1),JanSun1+25,""),IF(AND(YEAR(JanSun1+32)=CalendarYear,MONTH(JanSun1+32)=1),JanSun1+32,""))</f>
        <v>44223</v>
      </c>
      <c r="G9" s="29">
        <f>IF(DAY(JanSun1)=1,IF(AND(YEAR(JanSun1+26)=CalendarYear,MONTH(JanSun1+26)=1),JanSun1+26,""),IF(AND(YEAR(JanSun1+33)=CalendarYear,MONTH(JanSun1+33)=1),JanSun1+33,""))</f>
        <v>44224</v>
      </c>
      <c r="H9" s="29">
        <f>IF(DAY(JanSun1)=1,IF(AND(YEAR(JanSun1+27)=CalendarYear,MONTH(JanSun1+27)=1),JanSun1+27,""),IF(AND(YEAR(JanSun1+34)=CalendarYear,MONTH(JanSun1+34)=1),JanSun1+34,""))</f>
        <v>44225</v>
      </c>
      <c r="I9" s="35">
        <f>IF(DAY(JanSun1)=1,IF(AND(YEAR(JanSun1+28)=CalendarYear,MONTH(JanSun1+28)=1),JanSun1+28,""),IF(AND(YEAR(JanSun1+35)=CalendarYear,MONTH(JanSun1+35)=1),JanSun1+35,""))</f>
        <v>44226</v>
      </c>
      <c r="J9" s="41"/>
      <c r="K9" s="27">
        <f>IF(DAY(FebSun1)=1,IF(AND(YEAR(FebSun1+22)=CalendarYear,MONTH(FebSun1+22)=2),FebSun1+22,""),IF(AND(YEAR(FebSun1+29)=CalendarYear,MONTH(FebSun1+29)=2),FebSun1+29,""))</f>
        <v>44255</v>
      </c>
      <c r="L9" s="4" t="str">
        <f>IF(DAY(FebSun1)=1,IF(AND(YEAR(FebSun1+23)=CalendarYear,MONTH(FebSun1+23)=2),FebSun1+23,""),IF(AND(YEAR(FebSun1+30)=CalendarYear,MONTH(FebSun1+30)=2),FebSun1+30,""))</f>
        <v/>
      </c>
      <c r="M9" s="4" t="str">
        <f>IF(DAY(FebSun1)=1,IF(AND(YEAR(FebSun1+24)=CalendarYear,MONTH(FebSun1+24)=2),FebSun1+24,""),IF(AND(YEAR(FebSun1+31)=CalendarYear,MONTH(FebSun1+31)=2),FebSun1+31,""))</f>
        <v/>
      </c>
      <c r="N9" s="4" t="str">
        <f>IF(DAY(FebSun1)=1,IF(AND(YEAR(FebSun1+25)=CalendarYear,MONTH(FebSun1+25)=2),FebSun1+25,""),IF(AND(YEAR(FebSun1+32)=CalendarYear,MONTH(FebSun1+32)=2),FebSun1+32,""))</f>
        <v/>
      </c>
      <c r="O9" s="4" t="str">
        <f>IF(DAY(FebSun1)=1,IF(AND(YEAR(FebSun1+26)=CalendarYear,MONTH(FebSun1+26)=2),FebSun1+26,""),IF(AND(YEAR(FebSun1+33)=CalendarYear,MONTH(FebSun1+33)=2),FebSun1+33,""))</f>
        <v/>
      </c>
      <c r="P9" s="4" t="str">
        <f>IF(DAY(FebSun1)=1,IF(AND(YEAR(FebSun1+27)=CalendarYear,MONTH(FebSun1+27)=2),FebSun1+27,""),IF(AND(YEAR(FebSun1+34)=CalendarYear,MONTH(FebSun1+34)=2),FebSun1+34,""))</f>
        <v/>
      </c>
      <c r="Q9" s="35" t="str">
        <f>IF(DAY(FebSun1)=1,IF(AND(YEAR(FebSun1+28)=CalendarYear,MONTH(FebSun1+28)=2),FebSun1+28,""),IF(AND(YEAR(FebSun1+35)=CalendarYear,MONTH(FebSun1+35)=2),FebSun1+35,""))</f>
        <v/>
      </c>
      <c r="R9" s="2"/>
      <c r="S9" s="5"/>
      <c r="U9" s="63" t="s">
        <v>44</v>
      </c>
      <c r="X9" s="2"/>
      <c r="AF9" s="2"/>
      <c r="AN9" s="2"/>
    </row>
    <row r="10" spans="1:40" ht="15.75" customHeight="1" x14ac:dyDescent="0.25">
      <c r="B10" s="36"/>
      <c r="C10" s="37">
        <f>IF(DAY(JanSun1)=1,IF(AND(YEAR(JanSun1+29)=CalendarYear,MONTH(JanSun1+29)=1),JanSun1+29,""),IF(AND(YEAR(JanSun1+36)=CalendarYear,MONTH(JanSun1+36)=1),JanSun1+36,""))</f>
        <v>44227</v>
      </c>
      <c r="D10" s="37" t="str">
        <f>IF(DAY(JanSun1)=1,IF(AND(YEAR(JanSun1+30)=CalendarYear,MONTH(JanSun1+30)=1),JanSun1+30,""),IF(AND(YEAR(JanSun1+37)=CalendarYear,MONTH(JanSun1+37)=1),JanSun1+37,""))</f>
        <v/>
      </c>
      <c r="E10" s="37" t="str">
        <f>IF(DAY(JanSun1)=1,IF(AND(YEAR(JanSun1+31)=CalendarYear,MONTH(JanSun1+31)=1),JanSun1+31,""),IF(AND(YEAR(JanSun1+38)=CalendarYear,MONTH(JanSun1+38)=1),JanSun1+38,""))</f>
        <v/>
      </c>
      <c r="F10" s="37" t="str">
        <f>IF(DAY(JanSun1)=1,IF(AND(YEAR(JanSun1+32)=CalendarYear,MONTH(JanSun1+32)=1),JanSun1+32,""),IF(AND(YEAR(JanSun1+39)=CalendarYear,MONTH(JanSun1+39)=1),JanSun1+39,""))</f>
        <v/>
      </c>
      <c r="G10" s="37" t="str">
        <f>IF(DAY(JanSun1)=1,IF(AND(YEAR(JanSun1+33)=CalendarYear,MONTH(JanSun1+33)=1),JanSun1+33,""),IF(AND(YEAR(JanSun1+40)=CalendarYear,MONTH(JanSun1+40)=1),JanSun1+40,""))</f>
        <v/>
      </c>
      <c r="H10" s="37" t="str">
        <f>IF(DAY(JanSun1)=1,IF(AND(YEAR(JanSun1+34)=CalendarYear,MONTH(JanSun1+34)=1),JanSun1+34,""),IF(AND(YEAR(JanSun1+41)=CalendarYear,MONTH(JanSun1+41)=1),JanSun1+41,""))</f>
        <v/>
      </c>
      <c r="I10" s="38" t="str">
        <f>IF(DAY(JanSun1)=1,IF(AND(YEAR(JanSun1+35)=CalendarYear,MONTH(JanSun1+35)=1),JanSun1+35,""),IF(AND(YEAR(JanSun1+42)=CalendarYear,MONTH(JanSun1+42)=1),JanSun1+42,""))</f>
        <v/>
      </c>
      <c r="J10" s="42"/>
      <c r="K10" s="37" t="str">
        <f>IF(DAY(FebSun1)=1,IF(AND(YEAR(FebSun1+29)=CalendarYear,MONTH(FebSun1+29)=2),FebSun1+29,""),IF(AND(YEAR(FebSun1+36)=CalendarYear,MONTH(FebSun1+36)=2),FebSun1+36,""))</f>
        <v/>
      </c>
      <c r="L10" s="37" t="str">
        <f>IF(DAY(FebSun1)=1,IF(AND(YEAR(FebSun1+30)=CalendarYear,MONTH(FebSun1+30)=2),FebSun1+30,""),IF(AND(YEAR(FebSun1+37)=CalendarYear,MONTH(FebSun1+37)=2),FebSun1+37,""))</f>
        <v/>
      </c>
      <c r="M10" s="37" t="str">
        <f>IF(DAY(FebSun1)=1,IF(AND(YEAR(FebSun1+31)=CalendarYear,MONTH(FebSun1+31)=2),FebSun1+31,""),IF(AND(YEAR(FebSun1+38)=CalendarYear,MONTH(FebSun1+38)=2),FebSun1+38,""))</f>
        <v/>
      </c>
      <c r="N10" s="37" t="str">
        <f>IF(DAY(FebSun1)=1,IF(AND(YEAR(FebSun1+32)=CalendarYear,MONTH(FebSun1+32)=2),FebSun1+32,""),IF(AND(YEAR(FebSun1+39)=CalendarYear,MONTH(FebSun1+39)=2),FebSun1+39,""))</f>
        <v/>
      </c>
      <c r="O10" s="37" t="str">
        <f>IF(DAY(FebSun1)=1,IF(AND(YEAR(FebSun1+33)=CalendarYear,MONTH(FebSun1+33)=2),FebSun1+33,""),IF(AND(YEAR(FebSun1+40)=CalendarYear,MONTH(FebSun1+40)=2),FebSun1+40,""))</f>
        <v/>
      </c>
      <c r="P10" s="37" t="str">
        <f>IF(DAY(FebSun1)=1,IF(AND(YEAR(FebSun1+34)=CalendarYear,MONTH(FebSun1+34)=2),FebSun1+34,""),IF(AND(YEAR(FebSun1+41)=CalendarYear,MONTH(FebSun1+41)=2),FebSun1+41,""))</f>
        <v/>
      </c>
      <c r="Q10" s="38" t="str">
        <f>IF(DAY(FebSun1)=1,IF(AND(YEAR(FebSun1+35)=CalendarYear,MONTH(FebSun1+35)=2),FebSun1+35,""),IF(AND(YEAR(FebSun1+42)=CalendarYear,MONTH(FebSun1+42)=2),FebSun1+42,""))</f>
        <v/>
      </c>
      <c r="R10" s="2"/>
      <c r="S10" s="5"/>
      <c r="U10" s="62" t="s">
        <v>45</v>
      </c>
      <c r="X10" s="2"/>
      <c r="AF10" s="2"/>
      <c r="AN10" s="2"/>
    </row>
    <row r="11" spans="1:40" ht="15.75" customHeight="1" x14ac:dyDescent="0.25">
      <c r="B11" s="2"/>
      <c r="C11" s="4"/>
      <c r="D11" s="4"/>
      <c r="E11" s="4"/>
      <c r="F11" s="4"/>
      <c r="G11" s="4"/>
      <c r="H11" s="4"/>
      <c r="I11" s="4"/>
      <c r="J11" s="4"/>
      <c r="K11" s="4"/>
      <c r="L11" s="4"/>
      <c r="M11" s="4"/>
      <c r="N11" s="4"/>
      <c r="O11" s="4"/>
      <c r="P11" s="4"/>
      <c r="Q11" s="4"/>
      <c r="R11" s="2"/>
      <c r="S11" s="5"/>
      <c r="U11" s="62" t="s">
        <v>46</v>
      </c>
      <c r="X11" s="2"/>
      <c r="AF11" s="2"/>
      <c r="AN11" s="2"/>
    </row>
    <row r="12" spans="1:40" ht="15.75" customHeight="1" x14ac:dyDescent="0.2">
      <c r="A12" s="24" t="s">
        <v>9</v>
      </c>
      <c r="B12" s="43"/>
      <c r="C12" s="154" t="s">
        <v>28</v>
      </c>
      <c r="D12" s="154"/>
      <c r="E12" s="154"/>
      <c r="F12" s="154"/>
      <c r="G12" s="154"/>
      <c r="H12" s="154"/>
      <c r="I12" s="155"/>
      <c r="J12" s="44"/>
      <c r="K12" s="154" t="s">
        <v>29</v>
      </c>
      <c r="L12" s="154"/>
      <c r="M12" s="154"/>
      <c r="N12" s="154"/>
      <c r="O12" s="154"/>
      <c r="P12" s="154"/>
      <c r="Q12" s="155"/>
      <c r="R12" s="2"/>
      <c r="S12" s="7"/>
      <c r="U12" s="11"/>
      <c r="V12" s="3"/>
      <c r="W12" s="3"/>
      <c r="X12" s="2"/>
      <c r="Y12" s="3"/>
      <c r="Z12" s="3"/>
      <c r="AA12" s="3"/>
      <c r="AB12" s="3"/>
      <c r="AC12" s="3"/>
      <c r="AD12" s="3"/>
      <c r="AE12" s="3"/>
      <c r="AF12" s="2"/>
      <c r="AG12" s="3"/>
      <c r="AH12" s="3"/>
      <c r="AI12" s="3"/>
      <c r="AJ12" s="3"/>
      <c r="AK12" s="3"/>
      <c r="AL12" s="3"/>
      <c r="AM12" s="3"/>
      <c r="AN12" s="2"/>
    </row>
    <row r="13" spans="1:40" ht="15.75" customHeight="1" x14ac:dyDescent="0.25">
      <c r="A13" s="24" t="s">
        <v>18</v>
      </c>
      <c r="B13" s="33"/>
      <c r="C13" s="28" t="s">
        <v>0</v>
      </c>
      <c r="D13" s="17" t="s">
        <v>51</v>
      </c>
      <c r="E13" s="17" t="s">
        <v>52</v>
      </c>
      <c r="F13" s="17" t="s">
        <v>53</v>
      </c>
      <c r="G13" s="17" t="s">
        <v>54</v>
      </c>
      <c r="H13" s="17" t="s">
        <v>55</v>
      </c>
      <c r="I13" s="34" t="s">
        <v>56</v>
      </c>
      <c r="J13" s="45"/>
      <c r="K13" s="28" t="s">
        <v>0</v>
      </c>
      <c r="L13" s="17" t="s">
        <v>51</v>
      </c>
      <c r="M13" s="17" t="s">
        <v>52</v>
      </c>
      <c r="N13" s="17" t="s">
        <v>53</v>
      </c>
      <c r="O13" s="17" t="s">
        <v>54</v>
      </c>
      <c r="P13" s="17" t="s">
        <v>55</v>
      </c>
      <c r="Q13" s="34" t="s">
        <v>56</v>
      </c>
      <c r="R13" s="2"/>
      <c r="S13" s="5"/>
      <c r="U13" s="12"/>
      <c r="X13" s="2"/>
      <c r="AF13" s="2"/>
      <c r="AN13" s="2"/>
    </row>
    <row r="14" spans="1:40" ht="15.75" customHeight="1" x14ac:dyDescent="0.2">
      <c r="B14" s="33"/>
      <c r="C14" s="27" t="str">
        <f>IF(DAY(MarSun1)=1,"",IF(AND(YEAR(MarSun1+1)=CalendarYear,MONTH(MarSun1+1)=3),MarSun1+1,""))</f>
        <v/>
      </c>
      <c r="D14" s="30">
        <f>IF(DAY(MarSun1)=1,"",IF(AND(YEAR(MarSun1+2)=CalendarYear,MONTH(MarSun1+2)=3),MarSun1+2,""))</f>
        <v>44256</v>
      </c>
      <c r="E14" s="30">
        <f>IF(DAY(MarSun1)=1,"",IF(AND(YEAR(MarSun1+3)=CalendarYear,MONTH(MarSun1+3)=3),MarSun1+3,""))</f>
        <v>44257</v>
      </c>
      <c r="F14" s="30">
        <f>IF(DAY(MarSun1)=1,"",IF(AND(YEAR(MarSun1+4)=CalendarYear,MONTH(MarSun1+4)=3),MarSun1+4,""))</f>
        <v>44258</v>
      </c>
      <c r="G14" s="30">
        <f>IF(DAY(MarSun1)=1,"",IF(AND(YEAR(MarSun1+5)=CalendarYear,MONTH(MarSun1+5)=3),MarSun1+5,""))</f>
        <v>44259</v>
      </c>
      <c r="H14" s="30">
        <f>IF(DAY(MarSun1)=1,"",IF(AND(YEAR(MarSun1+6)=CalendarYear,MONTH(MarSun1+6)=3),MarSun1+6,""))</f>
        <v>44260</v>
      </c>
      <c r="I14" s="35">
        <f>IF(DAY(MarSun1)=1,IF(AND(YEAR(MarSun1)=CalendarYear,MONTH(MarSun1)=3),MarSun1,""),IF(AND(YEAR(MarSun1+7)=CalendarYear,MONTH(MarSun1+7)=3),MarSun1+7,""))</f>
        <v>44261</v>
      </c>
      <c r="J14" s="40"/>
      <c r="K14" s="27" t="str">
        <f>IF(DAY(AprSun1)=1,"",IF(AND(YEAR(AprSun1+1)=CalendarYear,MONTH(AprSun1+1)=4),AprSun1+1,""))</f>
        <v/>
      </c>
      <c r="L14" s="4" t="str">
        <f>IF(DAY(AprSun1)=1,"",IF(AND(YEAR(AprSun1+2)=CalendarYear,MONTH(AprSun1+2)=4),AprSun1+2,""))</f>
        <v/>
      </c>
      <c r="M14" s="4" t="str">
        <f>IF(DAY(AprSun1)=1,"",IF(AND(YEAR(AprSun1+3)=CalendarYear,MONTH(AprSun1+3)=4),AprSun1+3,""))</f>
        <v/>
      </c>
      <c r="N14" s="4" t="str">
        <f>IF(DAY(AprSun1)=1,"",IF(AND(YEAR(AprSun1+4)=CalendarYear,MONTH(AprSun1+4)=4),AprSun1+4,""))</f>
        <v/>
      </c>
      <c r="O14" s="27">
        <f>IF(DAY(AprSun1)=1,"",IF(AND(YEAR(AprSun1+5)=CalendarYear,MONTH(AprSun1+5)=4),AprSun1+5,""))</f>
        <v>44287</v>
      </c>
      <c r="P14" s="27">
        <f>IF(DAY(AprSun1)=1,"",IF(AND(YEAR(AprSun1+6)=CalendarYear,MONTH(AprSun1+6)=4),AprSun1+6,""))</f>
        <v>44288</v>
      </c>
      <c r="Q14" s="35">
        <f>IF(DAY(AprSun1)=1,IF(AND(YEAR(AprSun1)=CalendarYear,MONTH(AprSun1)=4),AprSun1,""),IF(AND(YEAR(AprSun1+7)=CalendarYear,MONTH(AprSun1+7)=4),AprSun1+7,""))</f>
        <v>44289</v>
      </c>
      <c r="R14" s="2"/>
      <c r="S14" s="5"/>
      <c r="U14" s="10"/>
      <c r="X14" s="2"/>
      <c r="AF14" s="2"/>
      <c r="AN14" s="2"/>
    </row>
    <row r="15" spans="1:40" ht="15.75" customHeight="1" x14ac:dyDescent="0.2">
      <c r="A15" s="24"/>
      <c r="B15" s="33"/>
      <c r="C15" s="27">
        <f>IF(DAY(MarSun1)=1,IF(AND(YEAR(MarSun1+1)=CalendarYear,MONTH(MarSun1+1)=3),MarSun1+1,""),IF(AND(YEAR(MarSun1+8)=CalendarYear,MONTH(MarSun1+8)=3),MarSun1+8,""))</f>
        <v>44262</v>
      </c>
      <c r="D15" s="29">
        <f>IF(DAY(MarSun1)=1,IF(AND(YEAR(MarSun1+2)=CalendarYear,MONTH(MarSun1+2)=3),MarSun1+2,""),IF(AND(YEAR(MarSun1+9)=CalendarYear,MONTH(MarSun1+9)=3),MarSun1+9,""))</f>
        <v>44263</v>
      </c>
      <c r="E15" s="29">
        <f>IF(DAY(MarSun1)=1,IF(AND(YEAR(MarSun1+3)=CalendarYear,MONTH(MarSun1+3)=3),MarSun1+3,""),IF(AND(YEAR(MarSun1+10)=CalendarYear,MONTH(MarSun1+10)=3),MarSun1+10,""))</f>
        <v>44264</v>
      </c>
      <c r="F15" s="29">
        <f>IF(DAY(MarSun1)=1,IF(AND(YEAR(MarSun1+4)=CalendarYear,MONTH(MarSun1+4)=3),MarSun1+4,""),IF(AND(YEAR(MarSun1+11)=CalendarYear,MONTH(MarSun1+11)=3),MarSun1+11,""))</f>
        <v>44265</v>
      </c>
      <c r="G15" s="29">
        <f>IF(DAY(MarSun1)=1,IF(AND(YEAR(MarSun1+5)=CalendarYear,MONTH(MarSun1+5)=3),MarSun1+5,""),IF(AND(YEAR(MarSun1+12)=CalendarYear,MONTH(MarSun1+12)=3),MarSun1+12,""))</f>
        <v>44266</v>
      </c>
      <c r="H15" s="29">
        <f>IF(DAY(MarSun1)=1,IF(AND(YEAR(MarSun1+6)=CalendarYear,MONTH(MarSun1+6)=3),MarSun1+6,""),IF(AND(YEAR(MarSun1+13)=CalendarYear,MONTH(MarSun1+13)=3),MarSun1+13,""))</f>
        <v>44267</v>
      </c>
      <c r="I15" s="35">
        <f>IF(DAY(MarSun1)=1,IF(AND(YEAR(MarSun1+7)=CalendarYear,MONTH(MarSun1+7)=3),MarSun1+7,""),IF(AND(YEAR(MarSun1+14)=CalendarYear,MONTH(MarSun1+14)=3),MarSun1+14,""))</f>
        <v>44268</v>
      </c>
      <c r="J15" s="41"/>
      <c r="K15" s="27">
        <f>IF(DAY(AprSun1)=1,IF(AND(YEAR(AprSun1+1)=CalendarYear,MONTH(AprSun1+1)=4),AprSun1+1,""),IF(AND(YEAR(AprSun1+8)=CalendarYear,MONTH(AprSun1+8)=4),AprSun1+8,""))</f>
        <v>44290</v>
      </c>
      <c r="L15" s="27">
        <f>IF(DAY(AprSun1)=1,IF(AND(YEAR(AprSun1+2)=CalendarYear,MONTH(AprSun1+2)=4),AprSun1+2,""),IF(AND(YEAR(AprSun1+9)=CalendarYear,MONTH(AprSun1+9)=4),AprSun1+9,""))</f>
        <v>44291</v>
      </c>
      <c r="M15" s="29">
        <f>IF(DAY(AprSun1)=1,IF(AND(YEAR(AprSun1+3)=CalendarYear,MONTH(AprSun1+3)=4),AprSun1+3,""),IF(AND(YEAR(AprSun1+10)=CalendarYear,MONTH(AprSun1+10)=4),AprSun1+10,""))</f>
        <v>44292</v>
      </c>
      <c r="N15" s="29">
        <f>IF(DAY(AprSun1)=1,IF(AND(YEAR(AprSun1+4)=CalendarYear,MONTH(AprSun1+4)=4),AprSun1+4,""),IF(AND(YEAR(AprSun1+11)=CalendarYear,MONTH(AprSun1+11)=4),AprSun1+11,""))</f>
        <v>44293</v>
      </c>
      <c r="O15" s="106">
        <f>IF(DAY(AprSun1)=1,IF(AND(YEAR(AprSun1+5)=CalendarYear,MONTH(AprSun1+5)=4),AprSun1+5,""),IF(AND(YEAR(AprSun1+12)=CalendarYear,MONTH(AprSun1+12)=4),AprSun1+12,""))</f>
        <v>44294</v>
      </c>
      <c r="P15" s="106">
        <f>IF(DAY(AprSun1)=1,IF(AND(YEAR(AprSun1+6)=CalendarYear,MONTH(AprSun1+6)=4),AprSun1+6,""),IF(AND(YEAR(AprSun1+13)=CalendarYear,MONTH(AprSun1+13)=4),AprSun1+13,""))</f>
        <v>44295</v>
      </c>
      <c r="Q15" s="35">
        <f>IF(DAY(AprSun1)=1,IF(AND(YEAR(AprSun1+7)=CalendarYear,MONTH(AprSun1+7)=4),AprSun1+7,""),IF(AND(YEAR(AprSun1+14)=CalendarYear,MONTH(AprSun1+14)=4),AprSun1+14,""))</f>
        <v>44296</v>
      </c>
      <c r="R15" s="2"/>
      <c r="S15" s="5"/>
      <c r="U15" s="11"/>
      <c r="X15" s="2"/>
      <c r="AF15" s="2"/>
      <c r="AN15" s="2"/>
    </row>
    <row r="16" spans="1:40" ht="15.75" customHeight="1" x14ac:dyDescent="0.2">
      <c r="B16" s="33"/>
      <c r="C16" s="27">
        <f>IF(DAY(MarSun1)=1,IF(AND(YEAR(MarSun1+8)=CalendarYear,MONTH(MarSun1+8)=3),MarSun1+8,""),IF(AND(YEAR(MarSun1+15)=CalendarYear,MONTH(MarSun1+15)=3),MarSun1+15,""))</f>
        <v>44269</v>
      </c>
      <c r="D16" s="30">
        <f>IF(DAY(MarSun1)=1,IF(AND(YEAR(MarSun1+9)=CalendarYear,MONTH(MarSun1+9)=3),MarSun1+9,""),IF(AND(YEAR(MarSun1+16)=CalendarYear,MONTH(MarSun1+16)=3),MarSun1+16,""))</f>
        <v>44270</v>
      </c>
      <c r="E16" s="30">
        <f>IF(DAY(MarSun1)=1,IF(AND(YEAR(MarSun1+10)=CalendarYear,MONTH(MarSun1+10)=3),MarSun1+10,""),IF(AND(YEAR(MarSun1+17)=CalendarYear,MONTH(MarSun1+17)=3),MarSun1+17,""))</f>
        <v>44271</v>
      </c>
      <c r="F16" s="30">
        <f>IF(DAY(MarSun1)=1,IF(AND(YEAR(MarSun1+11)=CalendarYear,MONTH(MarSun1+11)=3),MarSun1+11,""),IF(AND(YEAR(MarSun1+18)=CalendarYear,MONTH(MarSun1+18)=3),MarSun1+18,""))</f>
        <v>44272</v>
      </c>
      <c r="G16" s="30">
        <f>IF(DAY(MarSun1)=1,IF(AND(YEAR(MarSun1+12)=CalendarYear,MONTH(MarSun1+12)=3),MarSun1+12,""),IF(AND(YEAR(MarSun1+19)=CalendarYear,MONTH(MarSun1+19)=3),MarSun1+19,""))</f>
        <v>44273</v>
      </c>
      <c r="H16" s="30">
        <f>IF(DAY(MarSun1)=1,IF(AND(YEAR(MarSun1+13)=CalendarYear,MONTH(MarSun1+13)=3),MarSun1+13,""),IF(AND(YEAR(MarSun1+20)=CalendarYear,MONTH(MarSun1+20)=3),MarSun1+20,""))</f>
        <v>44274</v>
      </c>
      <c r="I16" s="35">
        <f>IF(DAY(MarSun1)=1,IF(AND(YEAR(MarSun1+14)=CalendarYear,MONTH(MarSun1+14)=3),MarSun1+14,""),IF(AND(YEAR(MarSun1+21)=CalendarYear,MONTH(MarSun1+21)=3),MarSun1+21,""))</f>
        <v>44275</v>
      </c>
      <c r="J16" s="41"/>
      <c r="K16" s="27">
        <f>IF(DAY(AprSun1)=1,IF(AND(YEAR(AprSun1+8)=CalendarYear,MONTH(AprSun1+8)=4),AprSun1+8,""),IF(AND(YEAR(AprSun1+15)=CalendarYear,MONTH(AprSun1+15)=4),AprSun1+15,""))</f>
        <v>44297</v>
      </c>
      <c r="L16" s="105">
        <f>IF(DAY(AprSun1)=1,IF(AND(YEAR(AprSun1+9)=CalendarYear,MONTH(AprSun1+9)=4),AprSun1+9,""),IF(AND(YEAR(AprSun1+16)=CalendarYear,MONTH(AprSun1+16)=4),AprSun1+16,""))</f>
        <v>44298</v>
      </c>
      <c r="M16" s="30">
        <f>IF(DAY(AprSun1)=1,IF(AND(YEAR(AprSun1+10)=CalendarYear,MONTH(AprSun1+10)=4),AprSun1+10,""),IF(AND(YEAR(AprSun1+17)=CalendarYear,MONTH(AprSun1+17)=4),AprSun1+17,""))</f>
        <v>44299</v>
      </c>
      <c r="N16" s="30">
        <f>IF(DAY(AprSun1)=1,IF(AND(YEAR(AprSun1+11)=CalendarYear,MONTH(AprSun1+11)=4),AprSun1+11,""),IF(AND(YEAR(AprSun1+18)=CalendarYear,MONTH(AprSun1+18)=4),AprSun1+18,""))</f>
        <v>44300</v>
      </c>
      <c r="O16" s="30">
        <f>IF(DAY(AprSun1)=1,IF(AND(YEAR(AprSun1+12)=CalendarYear,MONTH(AprSun1+12)=4),AprSun1+12,""),IF(AND(YEAR(AprSun1+19)=CalendarYear,MONTH(AprSun1+19)=4),AprSun1+19,""))</f>
        <v>44301</v>
      </c>
      <c r="P16" s="30">
        <f>IF(DAY(AprSun1)=1,IF(AND(YEAR(AprSun1+13)=CalendarYear,MONTH(AprSun1+13)=4),AprSun1+13,""),IF(AND(YEAR(AprSun1+20)=CalendarYear,MONTH(AprSun1+20)=4),AprSun1+20,""))</f>
        <v>44302</v>
      </c>
      <c r="Q16" s="35">
        <f>IF(DAY(AprSun1)=1,IF(AND(YEAR(AprSun1+14)=CalendarYear,MONTH(AprSun1+14)=4),AprSun1+14,""),IF(AND(YEAR(AprSun1+21)=CalendarYear,MONTH(AprSun1+21)=4),AprSun1+21,""))</f>
        <v>44303</v>
      </c>
      <c r="R16" s="2"/>
      <c r="S16" s="5"/>
      <c r="U16" s="12"/>
      <c r="X16" s="2"/>
      <c r="AF16" s="2"/>
      <c r="AN16" s="2"/>
    </row>
    <row r="17" spans="1:40" ht="15.75" customHeight="1" x14ac:dyDescent="0.2">
      <c r="B17" s="33"/>
      <c r="C17" s="27">
        <f>IF(DAY(MarSun1)=1,IF(AND(YEAR(MarSun1+15)=CalendarYear,MONTH(MarSun1+15)=3),MarSun1+15,""),IF(AND(YEAR(MarSun1+22)=CalendarYear,MONTH(MarSun1+22)=3),MarSun1+22,""))</f>
        <v>44276</v>
      </c>
      <c r="D17" s="29">
        <f>IF(DAY(MarSun1)=1,IF(AND(YEAR(MarSun1+16)=CalendarYear,MONTH(MarSun1+16)=3),MarSun1+16,""),IF(AND(YEAR(MarSun1+23)=CalendarYear,MONTH(MarSun1+23)=3),MarSun1+23,""))</f>
        <v>44277</v>
      </c>
      <c r="E17" s="29">
        <f>IF(DAY(MarSun1)=1,IF(AND(YEAR(MarSun1+17)=CalendarYear,MONTH(MarSun1+17)=3),MarSun1+17,""),IF(AND(YEAR(MarSun1+24)=CalendarYear,MONTH(MarSun1+24)=3),MarSun1+24,""))</f>
        <v>44278</v>
      </c>
      <c r="F17" s="29">
        <f>IF(DAY(MarSun1)=1,IF(AND(YEAR(MarSun1+18)=CalendarYear,MONTH(MarSun1+18)=3),MarSun1+18,""),IF(AND(YEAR(MarSun1+25)=CalendarYear,MONTH(MarSun1+25)=3),MarSun1+25,""))</f>
        <v>44279</v>
      </c>
      <c r="G17" s="29">
        <f>IF(DAY(MarSun1)=1,IF(AND(YEAR(MarSun1+19)=CalendarYear,MONTH(MarSun1+19)=3),MarSun1+19,""),IF(AND(YEAR(MarSun1+26)=CalendarYear,MONTH(MarSun1+26)=3),MarSun1+26,""))</f>
        <v>44280</v>
      </c>
      <c r="H17" s="29">
        <f>IF(DAY(MarSun1)=1,IF(AND(YEAR(MarSun1+20)=CalendarYear,MONTH(MarSun1+20)=3),MarSun1+20,""),IF(AND(YEAR(MarSun1+27)=CalendarYear,MONTH(MarSun1+27)=3),MarSun1+27,""))</f>
        <v>44281</v>
      </c>
      <c r="I17" s="35">
        <f>IF(DAY(MarSun1)=1,IF(AND(YEAR(MarSun1+21)=CalendarYear,MONTH(MarSun1+21)=3),MarSun1+21,""),IF(AND(YEAR(MarSun1+28)=CalendarYear,MONTH(MarSun1+28)=3),MarSun1+28,""))</f>
        <v>44282</v>
      </c>
      <c r="J17" s="41"/>
      <c r="K17" s="27">
        <f>IF(DAY(AprSun1)=1,IF(AND(YEAR(AprSun1+15)=CalendarYear,MONTH(AprSun1+15)=4),AprSun1+15,""),IF(AND(YEAR(AprSun1+22)=CalendarYear,MONTH(AprSun1+22)=4),AprSun1+22,""))</f>
        <v>44304</v>
      </c>
      <c r="L17" s="29">
        <f>IF(DAY(AprSun1)=1,IF(AND(YEAR(AprSun1+16)=CalendarYear,MONTH(AprSun1+16)=4),AprSun1+16,""),IF(AND(YEAR(AprSun1+23)=CalendarYear,MONTH(AprSun1+23)=4),AprSun1+23,""))</f>
        <v>44305</v>
      </c>
      <c r="M17" s="29">
        <f>IF(DAY(AprSun1)=1,IF(AND(YEAR(AprSun1+17)=CalendarYear,MONTH(AprSun1+17)=4),AprSun1+17,""),IF(AND(YEAR(AprSun1+24)=CalendarYear,MONTH(AprSun1+24)=4),AprSun1+24,""))</f>
        <v>44306</v>
      </c>
      <c r="N17" s="29">
        <f>IF(DAY(AprSun1)=1,IF(AND(YEAR(AprSun1+18)=CalendarYear,MONTH(AprSun1+18)=4),AprSun1+18,""),IF(AND(YEAR(AprSun1+25)=CalendarYear,MONTH(AprSun1+25)=4),AprSun1+25,""))</f>
        <v>44307</v>
      </c>
      <c r="O17" s="27">
        <f>IF(DAY(AprSun1)=1,IF(AND(YEAR(AprSun1+19)=CalendarYear,MONTH(AprSun1+19)=4),AprSun1+19,""),IF(AND(YEAR(AprSun1+26)=CalendarYear,MONTH(AprSun1+26)=4),AprSun1+26,""))</f>
        <v>44308</v>
      </c>
      <c r="P17" s="29">
        <f>IF(DAY(AprSun1)=1,IF(AND(YEAR(AprSun1+20)=CalendarYear,MONTH(AprSun1+20)=4),AprSun1+20,""),IF(AND(YEAR(AprSun1+27)=CalendarYear,MONTH(AprSun1+27)=4),AprSun1+27,""))</f>
        <v>44309</v>
      </c>
      <c r="Q17" s="35">
        <f>IF(DAY(AprSun1)=1,IF(AND(YEAR(AprSun1+21)=CalendarYear,MONTH(AprSun1+21)=4),AprSun1+21,""),IF(AND(YEAR(AprSun1+28)=CalendarYear,MONTH(AprSun1+28)=4),AprSun1+28,""))</f>
        <v>44310</v>
      </c>
      <c r="R17" s="2"/>
      <c r="S17" s="5"/>
      <c r="U17" s="10"/>
      <c r="X17" s="2"/>
      <c r="AF17" s="2"/>
      <c r="AN17" s="2"/>
    </row>
    <row r="18" spans="1:40" ht="15.75" customHeight="1" x14ac:dyDescent="0.2">
      <c r="B18" s="33"/>
      <c r="C18" s="31">
        <f>IF(DAY(MarSun1)=1,IF(AND(YEAR(MarSun1+22)=CalendarYear,MONTH(MarSun1+22)=3),MarSun1+22,""),IF(AND(YEAR(MarSun1+29)=CalendarYear,MONTH(MarSun1+29)=3),MarSun1+29,""))</f>
        <v>44283</v>
      </c>
      <c r="D18" s="30">
        <f>IF(DAY(MarSun1)=1,IF(AND(YEAR(MarSun1+23)=CalendarYear,MONTH(MarSun1+23)=3),MarSun1+23,""),IF(AND(YEAR(MarSun1+30)=CalendarYear,MONTH(MarSun1+30)=3),MarSun1+30,""))</f>
        <v>44284</v>
      </c>
      <c r="E18" s="30">
        <f>IF(DAY(MarSun1)=1,IF(AND(YEAR(MarSun1+24)=CalendarYear,MONTH(MarSun1+24)=3),MarSun1+24,""),IF(AND(YEAR(MarSun1+31)=CalendarYear,MONTH(MarSun1+31)=3),MarSun1+31,""))</f>
        <v>44285</v>
      </c>
      <c r="F18" s="30">
        <f>IF(DAY(MarSun1)=1,IF(AND(YEAR(MarSun1+25)=CalendarYear,MONTH(MarSun1+25)=3),MarSun1+25,""),IF(AND(YEAR(MarSun1+32)=CalendarYear,MONTH(MarSun1+32)=3),MarSun1+32,""))</f>
        <v>44286</v>
      </c>
      <c r="G18" s="4" t="str">
        <f>IF(DAY(MarSun1)=1,IF(AND(YEAR(MarSun1+26)=CalendarYear,MONTH(MarSun1+26)=3),MarSun1+26,""),IF(AND(YEAR(MarSun1+33)=CalendarYear,MONTH(MarSun1+33)=3),MarSun1+33,""))</f>
        <v/>
      </c>
      <c r="H18" s="4" t="str">
        <f>IF(DAY(MarSun1)=1,IF(AND(YEAR(MarSun1+27)=CalendarYear,MONTH(MarSun1+27)=3),MarSun1+27,""),IF(AND(YEAR(MarSun1+34)=CalendarYear,MONTH(MarSun1+34)=3),MarSun1+34,""))</f>
        <v/>
      </c>
      <c r="I18" s="35" t="str">
        <f>IF(DAY(MarSun1)=1,IF(AND(YEAR(MarSun1+28)=CalendarYear,MONTH(MarSun1+28)=3),MarSun1+28,""),IF(AND(YEAR(MarSun1+35)=CalendarYear,MONTH(MarSun1+35)=3),MarSun1+35,""))</f>
        <v/>
      </c>
      <c r="J18" s="41"/>
      <c r="K18" s="27">
        <f>IF(DAY(AprSun1)=1,IF(AND(YEAR(AprSun1+22)=CalendarYear,MONTH(AprSun1+22)=4),AprSun1+22,""),IF(AND(YEAR(AprSun1+29)=CalendarYear,MONTH(AprSun1+29)=4),AprSun1+29,""))</f>
        <v>44311</v>
      </c>
      <c r="L18" s="30">
        <f>IF(DAY(AprSun1)=1,IF(AND(YEAR(AprSun1+23)=CalendarYear,MONTH(AprSun1+23)=4),AprSun1+23,""),IF(AND(YEAR(AprSun1+30)=CalendarYear,MONTH(AprSun1+30)=4),AprSun1+30,""))</f>
        <v>44312</v>
      </c>
      <c r="M18" s="30">
        <f>IF(DAY(AprSun1)=1,IF(AND(YEAR(AprSun1+24)=CalendarYear,MONTH(AprSun1+24)=4),AprSun1+24,""),IF(AND(YEAR(AprSun1+31)=CalendarYear,MONTH(AprSun1+31)=4),AprSun1+31,""))</f>
        <v>44313</v>
      </c>
      <c r="N18" s="30">
        <f>IF(DAY(AprSun1)=1,IF(AND(YEAR(AprSun1+25)=CalendarYear,MONTH(AprSun1+25)=4),AprSun1+25,""),IF(AND(YEAR(AprSun1+32)=CalendarYear,MONTH(AprSun1+32)=4),AprSun1+32,""))</f>
        <v>44314</v>
      </c>
      <c r="O18" s="30">
        <f>IF(DAY(AprSun1)=1,IF(AND(YEAR(AprSun1+26)=CalendarYear,MONTH(AprSun1+26)=4),AprSun1+26,""),IF(AND(YEAR(AprSun1+33)=CalendarYear,MONTH(AprSun1+33)=4),AprSun1+33,""))</f>
        <v>44315</v>
      </c>
      <c r="P18" s="30">
        <f>IF(DAY(AprSun1)=1,IF(AND(YEAR(AprSun1+27)=CalendarYear,MONTH(AprSun1+27)=4),AprSun1+27,""),IF(AND(YEAR(AprSun1+34)=CalendarYear,MONTH(AprSun1+34)=4),AprSun1+34,""))</f>
        <v>44316</v>
      </c>
      <c r="Q18" s="35" t="str">
        <f>IF(DAY(AprSun1)=1,IF(AND(YEAR(AprSun1+28)=CalendarYear,MONTH(AprSun1+28)=4),AprSun1+28,""),IF(AND(YEAR(AprSun1+35)=CalendarYear,MONTH(AprSun1+35)=4),AprSun1+35,""))</f>
        <v/>
      </c>
      <c r="R18" s="2"/>
      <c r="S18" s="5"/>
      <c r="U18" s="11"/>
      <c r="X18" s="2"/>
      <c r="AF18" s="2"/>
      <c r="AN18" s="2"/>
    </row>
    <row r="19" spans="1:40" ht="15.75" customHeight="1" x14ac:dyDescent="0.2">
      <c r="B19" s="36"/>
      <c r="C19" s="37" t="str">
        <f>IF(DAY(MarSun1)=1,IF(AND(YEAR(MarSun1+29)=CalendarYear,MONTH(MarSun1+29)=3),MarSun1+29,""),IF(AND(YEAR(MarSun1+36)=CalendarYear,MONTH(MarSun1+36)=3),MarSun1+36,""))</f>
        <v/>
      </c>
      <c r="D19" s="37" t="str">
        <f>IF(DAY(MarSun1)=1,IF(AND(YEAR(MarSun1+30)=CalendarYear,MONTH(MarSun1+30)=3),MarSun1+30,""),IF(AND(YEAR(MarSun1+37)=CalendarYear,MONTH(MarSun1+37)=3),MarSun1+37,""))</f>
        <v/>
      </c>
      <c r="E19" s="37" t="str">
        <f>IF(DAY(MarSun1)=1,IF(AND(YEAR(MarSun1+31)=CalendarYear,MONTH(MarSun1+31)=3),MarSun1+31,""),IF(AND(YEAR(MarSun1+38)=CalendarYear,MONTH(MarSun1+38)=3),MarSun1+38,""))</f>
        <v/>
      </c>
      <c r="F19" s="37" t="str">
        <f>IF(DAY(MarSun1)=1,IF(AND(YEAR(MarSun1+32)=CalendarYear,MONTH(MarSun1+32)=3),MarSun1+32,""),IF(AND(YEAR(MarSun1+39)=CalendarYear,MONTH(MarSun1+39)=3),MarSun1+39,""))</f>
        <v/>
      </c>
      <c r="G19" s="37" t="str">
        <f>IF(DAY(MarSun1)=1,IF(AND(YEAR(MarSun1+33)=CalendarYear,MONTH(MarSun1+33)=3),MarSun1+33,""),IF(AND(YEAR(MarSun1+40)=CalendarYear,MONTH(MarSun1+40)=3),MarSun1+40,""))</f>
        <v/>
      </c>
      <c r="H19" s="37" t="str">
        <f>IF(DAY(MarSun1)=1,IF(AND(YEAR(MarSun1+34)=CalendarYear,MONTH(MarSun1+34)=3),MarSun1+34,""),IF(AND(YEAR(MarSun1+41)=CalendarYear,MONTH(MarSun1+41)=3),MarSun1+41,""))</f>
        <v/>
      </c>
      <c r="I19" s="38" t="str">
        <f>IF(DAY(MarSun1)=1,IF(AND(YEAR(MarSun1+35)=CalendarYear,MONTH(MarSun1+35)=3),MarSun1+35,""),IF(AND(YEAR(MarSun1+42)=CalendarYear,MONTH(MarSun1+42)=3),MarSun1+42,""))</f>
        <v/>
      </c>
      <c r="J19" s="42"/>
      <c r="K19" s="37" t="str">
        <f>IF(DAY(AprSun1)=1,IF(AND(YEAR(AprSun1+29)=CalendarYear,MONTH(AprSun1+29)=4),AprSun1+29,""),IF(AND(YEAR(AprSun1+36)=CalendarYear,MONTH(AprSun1+36)=4),AprSun1+36,""))</f>
        <v/>
      </c>
      <c r="L19" s="37" t="str">
        <f>IF(DAY(AprSun1)=1,IF(AND(YEAR(AprSun1+30)=CalendarYear,MONTH(AprSun1+30)=4),AprSun1+30,""),IF(AND(YEAR(AprSun1+37)=CalendarYear,MONTH(AprSun1+37)=4),AprSun1+37,""))</f>
        <v/>
      </c>
      <c r="M19" s="37" t="str">
        <f>IF(DAY(AprSun1)=1,IF(AND(YEAR(AprSun1+31)=CalendarYear,MONTH(AprSun1+31)=4),AprSun1+31,""),IF(AND(YEAR(AprSun1+38)=CalendarYear,MONTH(AprSun1+38)=4),AprSun1+38,""))</f>
        <v/>
      </c>
      <c r="N19" s="37" t="str">
        <f>IF(DAY(AprSun1)=1,IF(AND(YEAR(AprSun1+32)=CalendarYear,MONTH(AprSun1+32)=4),AprSun1+32,""),IF(AND(YEAR(AprSun1+39)=CalendarYear,MONTH(AprSun1+39)=4),AprSun1+39,""))</f>
        <v/>
      </c>
      <c r="O19" s="37" t="str">
        <f>IF(DAY(AprSun1)=1,IF(AND(YEAR(AprSun1+33)=CalendarYear,MONTH(AprSun1+33)=4),AprSun1+33,""),IF(AND(YEAR(AprSun1+40)=CalendarYear,MONTH(AprSun1+40)=4),AprSun1+40,""))</f>
        <v/>
      </c>
      <c r="P19" s="37" t="str">
        <f>IF(DAY(AprSun1)=1,IF(AND(YEAR(AprSun1+34)=CalendarYear,MONTH(AprSun1+34)=4),AprSun1+34,""),IF(AND(YEAR(AprSun1+41)=CalendarYear,MONTH(AprSun1+41)=4),AprSun1+41,""))</f>
        <v/>
      </c>
      <c r="Q19" s="38" t="str">
        <f>IF(DAY(AprSun1)=1,IF(AND(YEAR(AprSun1+35)=CalendarYear,MONTH(AprSun1+35)=4),AprSun1+35,""),IF(AND(YEAR(AprSun1+42)=CalendarYear,MONTH(AprSun1+42)=4),AprSun1+42,""))</f>
        <v/>
      </c>
      <c r="R19" s="2"/>
      <c r="S19" s="5"/>
      <c r="U19" s="12"/>
      <c r="X19" s="2"/>
      <c r="AF19" s="2"/>
      <c r="AN19" s="2"/>
    </row>
    <row r="20" spans="1:40" ht="15.75" customHeight="1" x14ac:dyDescent="0.2">
      <c r="B20" s="2"/>
      <c r="J20" s="4"/>
      <c r="R20" s="2"/>
      <c r="S20" s="5"/>
      <c r="U20" s="10"/>
      <c r="X20" s="2"/>
      <c r="AF20" s="2"/>
      <c r="AN20" s="2"/>
    </row>
    <row r="21" spans="1:40" ht="15.75" customHeight="1" x14ac:dyDescent="0.2">
      <c r="A21" s="24" t="s">
        <v>10</v>
      </c>
      <c r="B21" s="32"/>
      <c r="C21" s="154" t="s">
        <v>30</v>
      </c>
      <c r="D21" s="154"/>
      <c r="E21" s="154"/>
      <c r="F21" s="154"/>
      <c r="G21" s="154"/>
      <c r="H21" s="154"/>
      <c r="I21" s="155"/>
      <c r="J21" s="47"/>
      <c r="K21" s="154" t="s">
        <v>31</v>
      </c>
      <c r="L21" s="154"/>
      <c r="M21" s="154"/>
      <c r="N21" s="154"/>
      <c r="O21" s="154"/>
      <c r="P21" s="154"/>
      <c r="Q21" s="155"/>
      <c r="R21" s="2"/>
      <c r="S21" s="7"/>
      <c r="U21" s="11"/>
      <c r="V21" s="3"/>
      <c r="W21" s="3"/>
      <c r="X21" s="2"/>
      <c r="Y21" s="3"/>
      <c r="Z21" s="3"/>
      <c r="AA21" s="3"/>
      <c r="AB21" s="3"/>
      <c r="AC21" s="3"/>
      <c r="AD21" s="3"/>
      <c r="AE21" s="3"/>
      <c r="AF21" s="2"/>
      <c r="AG21" s="3"/>
      <c r="AH21" s="3"/>
      <c r="AI21" s="3"/>
      <c r="AJ21" s="3"/>
      <c r="AK21" s="3"/>
      <c r="AL21" s="3"/>
      <c r="AM21" s="3"/>
      <c r="AN21" s="2"/>
    </row>
    <row r="22" spans="1:40" ht="15.75" customHeight="1" x14ac:dyDescent="0.2">
      <c r="A22" s="24" t="s">
        <v>19</v>
      </c>
      <c r="B22" s="33"/>
      <c r="C22" s="28" t="s">
        <v>0</v>
      </c>
      <c r="D22" s="17" t="s">
        <v>51</v>
      </c>
      <c r="E22" s="17" t="s">
        <v>52</v>
      </c>
      <c r="F22" s="17" t="s">
        <v>53</v>
      </c>
      <c r="G22" s="17" t="s">
        <v>54</v>
      </c>
      <c r="H22" s="17" t="s">
        <v>55</v>
      </c>
      <c r="I22" s="34" t="s">
        <v>56</v>
      </c>
      <c r="J22" s="28"/>
      <c r="K22" s="28" t="s">
        <v>0</v>
      </c>
      <c r="L22" s="17" t="s">
        <v>51</v>
      </c>
      <c r="M22" s="17" t="s">
        <v>52</v>
      </c>
      <c r="N22" s="17" t="s">
        <v>53</v>
      </c>
      <c r="O22" s="17" t="s">
        <v>54</v>
      </c>
      <c r="P22" s="17" t="s">
        <v>55</v>
      </c>
      <c r="Q22" s="34" t="s">
        <v>56</v>
      </c>
      <c r="R22" s="2"/>
      <c r="S22" s="5"/>
      <c r="U22" s="12"/>
      <c r="X22" s="2"/>
      <c r="AF22" s="2"/>
      <c r="AN22" s="2"/>
    </row>
    <row r="23" spans="1:40" ht="15.75" customHeight="1" x14ac:dyDescent="0.25">
      <c r="A23" s="24"/>
      <c r="B23" s="33"/>
      <c r="C23" s="27" t="str">
        <f>IF(DAY(MaySun1)=1,"",IF(AND(YEAR(MaySun1+1)=CalendarYear,MONTH(MaySun1+1)=5),MaySun1+1,""))</f>
        <v/>
      </c>
      <c r="D23" s="4" t="str">
        <f>IF(DAY(MaySun1)=1,"",IF(AND(YEAR(MaySun1+2)=CalendarYear,MONTH(MaySun1+2)=5),MaySun1+2,""))</f>
        <v/>
      </c>
      <c r="E23" s="4" t="str">
        <f>IF(DAY(MaySun1)=1,"",IF(AND(YEAR(MaySun1+3)=CalendarYear,MONTH(MaySun1+3)=5),MaySun1+3,""))</f>
        <v/>
      </c>
      <c r="F23" s="4" t="str">
        <f>IF(DAY(MaySun1)=1,"",IF(AND(YEAR(MaySun1+4)=CalendarYear,MONTH(MaySun1+4)=5),MaySun1+4,""))</f>
        <v/>
      </c>
      <c r="G23" s="4" t="str">
        <f>IF(DAY(MaySun1)=1,"",IF(AND(YEAR(MaySun1+5)=CalendarYear,MONTH(MaySun1+5)=5),MaySun1+5,""))</f>
        <v/>
      </c>
      <c r="H23" s="27" t="str">
        <f>IF(DAY(MaySun1)=1,"",IF(AND(YEAR(MaySun1+6)=CalendarYear,MONTH(MaySun1+6)=5),MaySun1+6,""))</f>
        <v/>
      </c>
      <c r="I23" s="35">
        <f>IF(DAY(MaySun1)=1,IF(AND(YEAR(MaySun1)=CalendarYear,MONTH(MaySun1)=5),MaySun1,""),IF(AND(YEAR(MaySun1+7)=CalendarYear,MONTH(MaySun1+7)=5),MaySun1+7,""))</f>
        <v>44317</v>
      </c>
      <c r="J23" s="45"/>
      <c r="K23" s="27" t="str">
        <f>IF(DAY(JunSun1)=1,"",IF(AND(YEAR(JunSun1+1)=CalendarYear,MONTH(JunSun1+1)=6),JunSun1+1,""))</f>
        <v/>
      </c>
      <c r="L23" s="27" t="str">
        <f>IF(DAY(JunSun1)=1,"",IF(AND(YEAR(JunSun1+2)=CalendarYear,MONTH(JunSun1+2)=6),JunSun1+2,""))</f>
        <v/>
      </c>
      <c r="M23" s="29">
        <f>IF(DAY(JunSun1)=1,"",IF(AND(YEAR(JunSun1+3)=CalendarYear,MONTH(JunSun1+3)=6),JunSun1+3,""))</f>
        <v>44348</v>
      </c>
      <c r="N23" s="29">
        <f>IF(DAY(JunSun1)=1,"",IF(AND(YEAR(JunSun1+4)=CalendarYear,MONTH(JunSun1+4)=6),JunSun1+4,""))</f>
        <v>44349</v>
      </c>
      <c r="O23" s="29">
        <f>IF(DAY(JunSun1)=1,"",IF(AND(YEAR(JunSun1+5)=CalendarYear,MONTH(JunSun1+5)=6),JunSun1+5,""))</f>
        <v>44350</v>
      </c>
      <c r="P23" s="29">
        <f>IF(DAY(JunSun1)=1,"",IF(AND(YEAR(JunSun1+6)=CalendarYear,MONTH(JunSun1+6)=6),JunSun1+6,""))</f>
        <v>44351</v>
      </c>
      <c r="Q23" s="35">
        <f>IF(DAY(JunSun1)=1,IF(AND(YEAR(JunSun1)=CalendarYear,MONTH(JunSun1)=6),JunSun1,""),IF(AND(YEAR(JunSun1+7)=CalendarYear,MONTH(JunSun1+7)=6),JunSun1+7,""))</f>
        <v>44352</v>
      </c>
      <c r="R23" s="2"/>
      <c r="S23" s="5"/>
      <c r="U23" s="10"/>
      <c r="X23" s="2"/>
      <c r="AF23" s="2"/>
      <c r="AN23" s="2"/>
    </row>
    <row r="24" spans="1:40" ht="15.75" customHeight="1" x14ac:dyDescent="0.3">
      <c r="B24" s="33"/>
      <c r="C24" s="27">
        <f>IF(DAY(MaySun1)=1,IF(AND(YEAR(MaySun1+1)=CalendarYear,MONTH(MaySun1+1)=5),MaySun1+1,""),IF(AND(YEAR(MaySun1+8)=CalendarYear,MONTH(MaySun1+8)=5),MaySun1+8,""))</f>
        <v>44318</v>
      </c>
      <c r="D24" s="29">
        <f>IF(DAY(MaySun1)=1,IF(AND(YEAR(MaySun1+2)=CalendarYear,MONTH(MaySun1+2)=5),MaySun1+2,""),IF(AND(YEAR(MaySun1+9)=CalendarYear,MONTH(MaySun1+9)=5),MaySun1+9,""))</f>
        <v>44319</v>
      </c>
      <c r="E24" s="29">
        <f>IF(DAY(MaySun1)=1,IF(AND(YEAR(MaySun1+3)=CalendarYear,MONTH(MaySun1+3)=5),MaySun1+3,""),IF(AND(YEAR(MaySun1+10)=CalendarYear,MONTH(MaySun1+10)=5),MaySun1+10,""))</f>
        <v>44320</v>
      </c>
      <c r="F24" s="29">
        <f>IF(DAY(MaySun1)=1,IF(AND(YEAR(MaySun1+4)=CalendarYear,MONTH(MaySun1+4)=5),MaySun1+4,""),IF(AND(YEAR(MaySun1+11)=CalendarYear,MONTH(MaySun1+11)=5),MaySun1+11,""))</f>
        <v>44321</v>
      </c>
      <c r="G24" s="29">
        <f>IF(DAY(MaySun1)=1,IF(AND(YEAR(MaySun1+5)=CalendarYear,MONTH(MaySun1+5)=5),MaySun1+5,""),IF(AND(YEAR(MaySun1+12)=CalendarYear,MONTH(MaySun1+12)=5),MaySun1+12,""))</f>
        <v>44322</v>
      </c>
      <c r="H24" s="29">
        <f>IF(DAY(MaySun1)=1,IF(AND(YEAR(MaySun1+6)=CalendarYear,MONTH(MaySun1+6)=5),MaySun1+6,""),IF(AND(YEAR(MaySun1+13)=CalendarYear,MONTH(MaySun1+13)=5),MaySun1+13,""))</f>
        <v>44323</v>
      </c>
      <c r="I24" s="35">
        <f>IF(DAY(MaySun1)=1,IF(AND(YEAR(MaySun1+7)=CalendarYear,MONTH(MaySun1+7)=5),MaySun1+7,""),IF(AND(YEAR(MaySun1+14)=CalendarYear,MONTH(MaySun1+14)=5),MaySun1+14,""))</f>
        <v>44324</v>
      </c>
      <c r="J24" s="40"/>
      <c r="K24" s="27">
        <f>IF(DAY(JunSun1)=1,IF(AND(YEAR(JunSun1+1)=CalendarYear,MONTH(JunSun1+1)=6),JunSun1+1,""),IF(AND(YEAR(JunSun1+8)=CalendarYear,MONTH(JunSun1+8)=6),JunSun1+8,""))</f>
        <v>44353</v>
      </c>
      <c r="L24" s="30">
        <f>IF(DAY(JunSun1)=1,IF(AND(YEAR(JunSun1+2)=CalendarYear,MONTH(JunSun1+2)=6),JunSun1+2,""),IF(AND(YEAR(JunSun1+9)=CalendarYear,MONTH(JunSun1+9)=6),JunSun1+9,""))</f>
        <v>44354</v>
      </c>
      <c r="M24" s="30">
        <f>IF(DAY(JunSun1)=1,IF(AND(YEAR(JunSun1+3)=CalendarYear,MONTH(JunSun1+3)=6),JunSun1+3,""),IF(AND(YEAR(JunSun1+10)=CalendarYear,MONTH(JunSun1+10)=6),JunSun1+10,""))</f>
        <v>44355</v>
      </c>
      <c r="N24" s="30">
        <f>IF(DAY(JunSun1)=1,IF(AND(YEAR(JunSun1+4)=CalendarYear,MONTH(JunSun1+4)=6),JunSun1+4,""),IF(AND(YEAR(JunSun1+11)=CalendarYear,MONTH(JunSun1+11)=6),JunSun1+11,""))</f>
        <v>44356</v>
      </c>
      <c r="O24" s="30">
        <f>IF(DAY(JunSun1)=1,IF(AND(YEAR(JunSun1+5)=CalendarYear,MONTH(JunSun1+5)=6),JunSun1+5,""),IF(AND(YEAR(JunSun1+12)=CalendarYear,MONTH(JunSun1+12)=6),JunSun1+12,""))</f>
        <v>44357</v>
      </c>
      <c r="P24" s="30">
        <f>IF(DAY(JunSun1)=1,IF(AND(YEAR(JunSun1+6)=CalendarYear,MONTH(JunSun1+6)=6),JunSun1+6,""),IF(AND(YEAR(JunSun1+13)=CalendarYear,MONTH(JunSun1+13)=6),JunSun1+13,""))</f>
        <v>44358</v>
      </c>
      <c r="Q24" s="35">
        <f>IF(DAY(JunSun1)=1,IF(AND(YEAR(JunSun1+7)=CalendarYear,MONTH(JunSun1+7)=6),JunSun1+7,""),IF(AND(YEAR(JunSun1+14)=CalendarYear,MONTH(JunSun1+14)=6),JunSun1+14,""))</f>
        <v>44359</v>
      </c>
      <c r="R24" s="2"/>
      <c r="S24" s="5"/>
      <c r="U24" s="55" t="s">
        <v>47</v>
      </c>
      <c r="X24" s="2"/>
      <c r="AF24" s="2"/>
      <c r="AN24" s="2"/>
    </row>
    <row r="25" spans="1:40" ht="15.75" customHeight="1" x14ac:dyDescent="0.3">
      <c r="B25" s="33"/>
      <c r="C25" s="27">
        <f>IF(DAY(MaySun1)=1,IF(AND(YEAR(MaySun1+8)=CalendarYear,MONTH(MaySun1+8)=5),MaySun1+8,""),IF(AND(YEAR(MaySun1+15)=CalendarYear,MONTH(MaySun1+15)=5),MaySun1+15,""))</f>
        <v>44325</v>
      </c>
      <c r="D25" s="30">
        <f>IF(DAY(MaySun1)=1,IF(AND(YEAR(MaySun1+9)=CalendarYear,MONTH(MaySun1+9)=5),MaySun1+9,""),IF(AND(YEAR(MaySun1+16)=CalendarYear,MONTH(MaySun1+16)=5),MaySun1+16,""))</f>
        <v>44326</v>
      </c>
      <c r="E25" s="30">
        <f>IF(DAY(MaySun1)=1,IF(AND(YEAR(MaySun1+10)=CalendarYear,MONTH(MaySun1+10)=5),MaySun1+10,""),IF(AND(YEAR(MaySun1+17)=CalendarYear,MONTH(MaySun1+17)=5),MaySun1+17,""))</f>
        <v>44327</v>
      </c>
      <c r="F25" s="30">
        <f>IF(DAY(MaySun1)=1,IF(AND(YEAR(MaySun1+11)=CalendarYear,MONTH(MaySun1+11)=5),MaySun1+11,""),IF(AND(YEAR(MaySun1+18)=CalendarYear,MONTH(MaySun1+18)=5),MaySun1+18,""))</f>
        <v>44328</v>
      </c>
      <c r="G25" s="27">
        <f>IF(DAY(MaySun1)=1,IF(AND(YEAR(MaySun1+12)=CalendarYear,MONTH(MaySun1+12)=5),MaySun1+12,""),IF(AND(YEAR(MaySun1+19)=CalendarYear,MONTH(MaySun1+19)=5),MaySun1+19,""))</f>
        <v>44329</v>
      </c>
      <c r="H25" s="30">
        <f>IF(DAY(MaySun1)=1,IF(AND(YEAR(MaySun1+13)=CalendarYear,MONTH(MaySun1+13)=5),MaySun1+13,""),IF(AND(YEAR(MaySun1+20)=CalendarYear,MONTH(MaySun1+20)=5),MaySun1+20,""))</f>
        <v>44330</v>
      </c>
      <c r="I25" s="35">
        <f>IF(DAY(MaySun1)=1,IF(AND(YEAR(MaySun1+14)=CalendarYear,MONTH(MaySun1+14)=5),MaySun1+14,""),IF(AND(YEAR(MaySun1+21)=CalendarYear,MONTH(MaySun1+21)=5),MaySun1+21,""))</f>
        <v>44331</v>
      </c>
      <c r="J25" s="41"/>
      <c r="K25" s="27">
        <f>IF(DAY(JunSun1)=1,IF(AND(YEAR(JunSun1+8)=CalendarYear,MONTH(JunSun1+8)=6),JunSun1+8,""),IF(AND(YEAR(JunSun1+15)=CalendarYear,MONTH(JunSun1+15)=6),JunSun1+15,""))</f>
        <v>44360</v>
      </c>
      <c r="L25" s="29">
        <f>IF(DAY(JunSun1)=1,IF(AND(YEAR(JunSun1+9)=CalendarYear,MONTH(JunSun1+9)=6),JunSun1+9,""),IF(AND(YEAR(JunSun1+16)=CalendarYear,MONTH(JunSun1+16)=6),JunSun1+16,""))</f>
        <v>44361</v>
      </c>
      <c r="M25" s="29">
        <f>IF(DAY(JunSun1)=1,IF(AND(YEAR(JunSun1+10)=CalendarYear,MONTH(JunSun1+10)=6),JunSun1+10,""),IF(AND(YEAR(JunSun1+17)=CalendarYear,MONTH(JunSun1+17)=6),JunSun1+17,""))</f>
        <v>44362</v>
      </c>
      <c r="N25" s="106">
        <f>IF(DAY(JunSun1)=1,IF(AND(YEAR(JunSun1+11)=CalendarYear,MONTH(JunSun1+11)=6),JunSun1+11,""),IF(AND(YEAR(JunSun1+18)=CalendarYear,MONTH(JunSun1+18)=6),JunSun1+18,""))</f>
        <v>44363</v>
      </c>
      <c r="O25" s="27">
        <f>IF(DAY(JunSun1)=1,IF(AND(YEAR(JunSun1+12)=CalendarYear,MONTH(JunSun1+12)=6),JunSun1+12,""),IF(AND(YEAR(JunSun1+19)=CalendarYear,MONTH(JunSun1+19)=6),JunSun1+19,""))</f>
        <v>44364</v>
      </c>
      <c r="P25" s="29">
        <f>IF(DAY(JunSun1)=1,IF(AND(YEAR(JunSun1+13)=CalendarYear,MONTH(JunSun1+13)=6),JunSun1+13,""),IF(AND(YEAR(JunSun1+20)=CalendarYear,MONTH(JunSun1+20)=6),JunSun1+20,""))</f>
        <v>44365</v>
      </c>
      <c r="Q25" s="35">
        <f>IF(DAY(JunSun1)=1,IF(AND(YEAR(JunSun1+14)=CalendarYear,MONTH(JunSun1+14)=6),JunSun1+14,""),IF(AND(YEAR(JunSun1+21)=CalendarYear,MONTH(JunSun1+21)=6),JunSun1+21,""))</f>
        <v>44366</v>
      </c>
      <c r="R25" s="2"/>
      <c r="S25" s="5"/>
      <c r="U25" s="55" t="s">
        <v>48</v>
      </c>
      <c r="X25" s="2"/>
      <c r="AF25" s="2"/>
      <c r="AN25" s="2"/>
    </row>
    <row r="26" spans="1:40" ht="15.75" customHeight="1" x14ac:dyDescent="0.3">
      <c r="B26" s="33"/>
      <c r="C26" s="27">
        <f>IF(DAY(MaySun1)=1,IF(AND(YEAR(MaySun1+15)=CalendarYear,MONTH(MaySun1+15)=5),MaySun1+15,""),IF(AND(YEAR(MaySun1+22)=CalendarYear,MONTH(MaySun1+22)=5),MaySun1+22,""))</f>
        <v>44332</v>
      </c>
      <c r="D26" s="29">
        <f>IF(DAY(MaySun1)=1,IF(AND(YEAR(MaySun1+16)=CalendarYear,MONTH(MaySun1+16)=5),MaySun1+16,""),IF(AND(YEAR(MaySun1+23)=CalendarYear,MONTH(MaySun1+23)=5),MaySun1+23,""))</f>
        <v>44333</v>
      </c>
      <c r="E26" s="29">
        <f>IF(DAY(MaySun1)=1,IF(AND(YEAR(MaySun1+17)=CalendarYear,MONTH(MaySun1+17)=5),MaySun1+17,""),IF(AND(YEAR(MaySun1+24)=CalendarYear,MONTH(MaySun1+24)=5),MaySun1+24,""))</f>
        <v>44334</v>
      </c>
      <c r="F26" s="29">
        <f>IF(DAY(MaySun1)=1,IF(AND(YEAR(MaySun1+18)=CalendarYear,MONTH(MaySun1+18)=5),MaySun1+18,""),IF(AND(YEAR(MaySun1+25)=CalendarYear,MONTH(MaySun1+25)=5),MaySun1+25,""))</f>
        <v>44335</v>
      </c>
      <c r="G26" s="106">
        <f>IF(DAY(MaySun1)=1,IF(AND(YEAR(MaySun1+19)=CalendarYear,MONTH(MaySun1+19)=5),MaySun1+19,""),IF(AND(YEAR(MaySun1+26)=CalendarYear,MONTH(MaySun1+26)=5),MaySun1+26,""))</f>
        <v>44336</v>
      </c>
      <c r="H26" s="29">
        <f>IF(DAY(MaySun1)=1,IF(AND(YEAR(MaySun1+20)=CalendarYear,MONTH(MaySun1+20)=5),MaySun1+20,""),IF(AND(YEAR(MaySun1+27)=CalendarYear,MONTH(MaySun1+27)=5),MaySun1+27,""))</f>
        <v>44337</v>
      </c>
      <c r="I26" s="35">
        <f>IF(DAY(MaySun1)=1,IF(AND(YEAR(MaySun1+21)=CalendarYear,MONTH(MaySun1+21)=5),MaySun1+21,""),IF(AND(YEAR(MaySun1+28)=CalendarYear,MONTH(MaySun1+28)=5),MaySun1+28,""))</f>
        <v>44338</v>
      </c>
      <c r="J26" s="41"/>
      <c r="K26" s="27">
        <f>IF(DAY(JunSun1)=1,IF(AND(YEAR(JunSun1+15)=CalendarYear,MONTH(JunSun1+15)=6),JunSun1+15,""),IF(AND(YEAR(JunSun1+22)=CalendarYear,MONTH(JunSun1+22)=6),JunSun1+22,""))</f>
        <v>44367</v>
      </c>
      <c r="L26" s="30">
        <f>IF(DAY(JunSun1)=1,IF(AND(YEAR(JunSun1+16)=CalendarYear,MONTH(JunSun1+16)=6),JunSun1+16,""),IF(AND(YEAR(JunSun1+23)=CalendarYear,MONTH(JunSun1+23)=6),JunSun1+23,""))</f>
        <v>44368</v>
      </c>
      <c r="M26" s="30">
        <f>IF(DAY(JunSun1)=1,IF(AND(YEAR(JunSun1+17)=CalendarYear,MONTH(JunSun1+17)=6),JunSun1+17,""),IF(AND(YEAR(JunSun1+24)=CalendarYear,MONTH(JunSun1+24)=6),JunSun1+24,""))</f>
        <v>44369</v>
      </c>
      <c r="N26" s="30">
        <f>IF(DAY(JunSun1)=1,IF(AND(YEAR(JunSun1+18)=CalendarYear,MONTH(JunSun1+18)=6),JunSun1+18,""),IF(AND(YEAR(JunSun1+25)=CalendarYear,MONTH(JunSun1+25)=6),JunSun1+25,""))</f>
        <v>44370</v>
      </c>
      <c r="O26" s="30">
        <f>IF(DAY(JunSun1)=1,IF(AND(YEAR(JunSun1+19)=CalendarYear,MONTH(JunSun1+19)=6),JunSun1+19,""),IF(AND(YEAR(JunSun1+26)=CalendarYear,MONTH(JunSun1+26)=6),JunSun1+26,""))</f>
        <v>44371</v>
      </c>
      <c r="P26" s="30">
        <f>IF(DAY(JunSun1)=1,IF(AND(YEAR(JunSun1+20)=CalendarYear,MONTH(JunSun1+20)=6),JunSun1+20,""),IF(AND(YEAR(JunSun1+27)=CalendarYear,MONTH(JunSun1+27)=6),JunSun1+27,""))</f>
        <v>44372</v>
      </c>
      <c r="Q26" s="35">
        <f>IF(DAY(JunSun1)=1,IF(AND(YEAR(JunSun1+21)=CalendarYear,MONTH(JunSun1+21)=6),JunSun1+21,""),IF(AND(YEAR(JunSun1+28)=CalendarYear,MONTH(JunSun1+28)=6),JunSun1+28,""))</f>
        <v>44373</v>
      </c>
      <c r="R26" s="2"/>
      <c r="S26" s="5"/>
      <c r="U26" s="55" t="s">
        <v>62</v>
      </c>
      <c r="X26" s="2"/>
      <c r="AF26" s="2"/>
      <c r="AN26" s="2"/>
    </row>
    <row r="27" spans="1:40" ht="15.75" customHeight="1" x14ac:dyDescent="0.3">
      <c r="B27" s="33"/>
      <c r="C27" s="27">
        <f>IF(DAY(MaySun1)=1,IF(AND(YEAR(MaySun1+22)=CalendarYear,MONTH(MaySun1+22)=5),MaySun1+22,""),IF(AND(YEAR(MaySun1+29)=CalendarYear,MONTH(MaySun1+29)=5),MaySun1+29,""))</f>
        <v>44339</v>
      </c>
      <c r="D27" s="30">
        <f>IF(DAY(MaySun1)=1,IF(AND(YEAR(MaySun1+23)=CalendarYear,MONTH(MaySun1+23)=5),MaySun1+23,""),IF(AND(YEAR(MaySun1+30)=CalendarYear,MONTH(MaySun1+30)=5),MaySun1+30,""))</f>
        <v>44340</v>
      </c>
      <c r="E27" s="30">
        <f>IF(DAY(MaySun1)=1,IF(AND(YEAR(MaySun1+24)=CalendarYear,MONTH(MaySun1+24)=5),MaySun1+24,""),IF(AND(YEAR(MaySun1+31)=CalendarYear,MONTH(MaySun1+31)=5),MaySun1+31,""))</f>
        <v>44341</v>
      </c>
      <c r="F27" s="30">
        <f>IF(DAY(MaySun1)=1,IF(AND(YEAR(MaySun1+25)=CalendarYear,MONTH(MaySun1+25)=5),MaySun1+25,""),IF(AND(YEAR(MaySun1+32)=CalendarYear,MONTH(MaySun1+32)=5),MaySun1+32,""))</f>
        <v>44342</v>
      </c>
      <c r="G27" s="30">
        <f>IF(DAY(MaySun1)=1,IF(AND(YEAR(MaySun1+26)=CalendarYear,MONTH(MaySun1+26)=5),MaySun1+26,""),IF(AND(YEAR(MaySun1+33)=CalendarYear,MONTH(MaySun1+33)=5),MaySun1+33,""))</f>
        <v>44343</v>
      </c>
      <c r="H27" s="30">
        <f>IF(DAY(MaySun1)=1,IF(AND(YEAR(MaySun1+27)=CalendarYear,MONTH(MaySun1+27)=5),MaySun1+27,""),IF(AND(YEAR(MaySun1+34)=CalendarYear,MONTH(MaySun1+34)=5),MaySun1+34,""))</f>
        <v>44344</v>
      </c>
      <c r="I27" s="35">
        <f>IF(DAY(MaySun1)=1,IF(AND(YEAR(MaySun1+28)=CalendarYear,MONTH(MaySun1+28)=5),MaySun1+28,""),IF(AND(YEAR(MaySun1+35)=CalendarYear,MONTH(MaySun1+35)=5),MaySun1+35,""))</f>
        <v>44345</v>
      </c>
      <c r="J27" s="41"/>
      <c r="K27" s="27">
        <f>IF(DAY(JunSun1)=1,IF(AND(YEAR(JunSun1+22)=CalendarYear,MONTH(JunSun1+22)=6),JunSun1+22,""),IF(AND(YEAR(JunSun1+29)=CalendarYear,MONTH(JunSun1+29)=6),JunSun1+29,""))</f>
        <v>44374</v>
      </c>
      <c r="L27" s="29">
        <f>IF(DAY(JunSun1)=1,IF(AND(YEAR(JunSun1+23)=CalendarYear,MONTH(JunSun1+23)=6),JunSun1+23,""),IF(AND(YEAR(JunSun1+30)=CalendarYear,MONTH(JunSun1+30)=6),JunSun1+30,""))</f>
        <v>44375</v>
      </c>
      <c r="M27" s="29">
        <f>IF(DAY(JunSun1)=1,IF(AND(YEAR(JunSun1+24)=CalendarYear,MONTH(JunSun1+24)=6),JunSun1+24,""),IF(AND(YEAR(JunSun1+31)=CalendarYear,MONTH(JunSun1+31)=6),JunSun1+31,""))</f>
        <v>44376</v>
      </c>
      <c r="N27" s="29">
        <f>IF(DAY(JunSun1)=1,IF(AND(YEAR(JunSun1+25)=CalendarYear,MONTH(JunSun1+25)=6),JunSun1+25,""),IF(AND(YEAR(JunSun1+32)=CalendarYear,MONTH(JunSun1+32)=6),JunSun1+32,""))</f>
        <v>44377</v>
      </c>
      <c r="O27" s="4" t="str">
        <f>IF(DAY(JunSun1)=1,IF(AND(YEAR(JunSun1+26)=CalendarYear,MONTH(JunSun1+26)=6),JunSun1+26,""),IF(AND(YEAR(JunSun1+33)=CalendarYear,MONTH(JunSun1+33)=6),JunSun1+33,""))</f>
        <v/>
      </c>
      <c r="P27" s="4" t="str">
        <f>IF(DAY(JunSun1)=1,IF(AND(YEAR(JunSun1+27)=CalendarYear,MONTH(JunSun1+27)=6),JunSun1+27,""),IF(AND(YEAR(JunSun1+34)=CalendarYear,MONTH(JunSun1+34)=6),JunSun1+34,""))</f>
        <v/>
      </c>
      <c r="Q27" s="35" t="str">
        <f>IF(DAY(JunSun1)=1,IF(AND(YEAR(JunSun1+28)=CalendarYear,MONTH(JunSun1+28)=6),JunSun1+28,""),IF(AND(YEAR(JunSun1+35)=CalendarYear,MONTH(JunSun1+35)=6),JunSun1+35,""))</f>
        <v/>
      </c>
      <c r="R27" s="2"/>
      <c r="S27" s="5"/>
      <c r="U27" s="55" t="s">
        <v>49</v>
      </c>
      <c r="X27" s="2"/>
      <c r="AF27" s="2"/>
      <c r="AN27" s="2"/>
    </row>
    <row r="28" spans="1:40" ht="15.75" customHeight="1" x14ac:dyDescent="0.2">
      <c r="B28" s="36"/>
      <c r="C28" s="46">
        <f>IF(DAY(MaySun1)=1,IF(AND(YEAR(MaySun1+29)=CalendarYear,MONTH(MaySun1+29)=5),MaySun1+29,""),IF(AND(YEAR(MaySun1+36)=CalendarYear,MONTH(MaySun1+36)=5),MaySun1+36,""))</f>
        <v>44346</v>
      </c>
      <c r="D28" s="73">
        <f>IF(DAY(MaySun1)=1,IF(AND(YEAR(MaySun1+30)=CalendarYear,MONTH(MaySun1+30)=5),MaySun1+30,""),IF(AND(YEAR(MaySun1+37)=CalendarYear,MONTH(MaySun1+37)=5),MaySun1+37,""))</f>
        <v>44347</v>
      </c>
      <c r="E28" s="37" t="str">
        <f>IF(DAY(MaySun1)=1,IF(AND(YEAR(MaySun1+31)=CalendarYear,MONTH(MaySun1+31)=5),MaySun1+31,""),IF(AND(YEAR(MaySun1+38)=CalendarYear,MONTH(MaySun1+38)=5),MaySun1+38,""))</f>
        <v/>
      </c>
      <c r="F28" s="37" t="str">
        <f>IF(DAY(MaySun1)=1,IF(AND(YEAR(MaySun1+32)=CalendarYear,MONTH(MaySun1+32)=5),MaySun1+32,""),IF(AND(YEAR(MaySun1+39)=CalendarYear,MONTH(MaySun1+39)=5),MaySun1+39,""))</f>
        <v/>
      </c>
      <c r="G28" s="37" t="str">
        <f>IF(DAY(MaySun1)=1,IF(AND(YEAR(MaySun1+33)=CalendarYear,MONTH(MaySun1+33)=5),MaySun1+33,""),IF(AND(YEAR(MaySun1+40)=CalendarYear,MONTH(MaySun1+40)=5),MaySun1+40,""))</f>
        <v/>
      </c>
      <c r="H28" s="37" t="str">
        <f>IF(DAY(MaySun1)=1,IF(AND(YEAR(MaySun1+34)=CalendarYear,MONTH(MaySun1+34)=5),MaySun1+34,""),IF(AND(YEAR(MaySun1+41)=CalendarYear,MONTH(MaySun1+41)=5),MaySun1+41,""))</f>
        <v/>
      </c>
      <c r="I28" s="38" t="str">
        <f>IF(DAY(MaySun1)=1,IF(AND(YEAR(MaySun1+35)=CalendarYear,MONTH(MaySun1+35)=5),MaySun1+35,""),IF(AND(YEAR(MaySun1+42)=CalendarYear,MONTH(MaySun1+42)=5),MaySun1+42,""))</f>
        <v/>
      </c>
      <c r="J28" s="42"/>
      <c r="K28" s="37" t="str">
        <f>IF(DAY(JunSun1)=1,IF(AND(YEAR(JunSun1+29)=CalendarYear,MONTH(JunSun1+29)=6),JunSun1+29,""),IF(AND(YEAR(JunSun1+36)=CalendarYear,MONTH(JunSun1+36)=6),JunSun1+36,""))</f>
        <v/>
      </c>
      <c r="L28" s="37" t="str">
        <f>IF(DAY(JunSun1)=1,IF(AND(YEAR(JunSun1+30)=CalendarYear,MONTH(JunSun1+30)=6),JunSun1+30,""),IF(AND(YEAR(JunSun1+37)=CalendarYear,MONTH(JunSun1+37)=6),JunSun1+37,""))</f>
        <v/>
      </c>
      <c r="M28" s="37" t="str">
        <f>IF(DAY(JunSun1)=1,IF(AND(YEAR(JunSun1+31)=CalendarYear,MONTH(JunSun1+31)=6),JunSun1+31,""),IF(AND(YEAR(JunSun1+38)=CalendarYear,MONTH(JunSun1+38)=6),JunSun1+38,""))</f>
        <v/>
      </c>
      <c r="N28" s="37" t="str">
        <f>IF(DAY(JunSun1)=1,IF(AND(YEAR(JunSun1+32)=CalendarYear,MONTH(JunSun1+32)=6),JunSun1+32,""),IF(AND(YEAR(JunSun1+39)=CalendarYear,MONTH(JunSun1+39)=6),JunSun1+39,""))</f>
        <v/>
      </c>
      <c r="O28" s="37" t="str">
        <f>IF(DAY(JunSun1)=1,IF(AND(YEAR(JunSun1+33)=CalendarYear,MONTH(JunSun1+33)=6),JunSun1+33,""),IF(AND(YEAR(JunSun1+40)=CalendarYear,MONTH(JunSun1+40)=6),JunSun1+40,""))</f>
        <v/>
      </c>
      <c r="P28" s="37" t="str">
        <f>IF(DAY(JunSun1)=1,IF(AND(YEAR(JunSun1+34)=CalendarYear,MONTH(JunSun1+34)=6),JunSun1+34,""),IF(AND(YEAR(JunSun1+41)=CalendarYear,MONTH(JunSun1+41)=6),JunSun1+41,""))</f>
        <v/>
      </c>
      <c r="Q28" s="38" t="str">
        <f>IF(DAY(JunSun1)=1,IF(AND(YEAR(JunSun1+35)=CalendarYear,MONTH(JunSun1+35)=6),JunSun1+35,""),IF(AND(YEAR(JunSun1+42)=CalendarYear,MONTH(JunSun1+42)=6),JunSun1+42,""))</f>
        <v/>
      </c>
      <c r="R28" s="2"/>
      <c r="S28" s="5"/>
      <c r="U28" s="12"/>
      <c r="X28" s="2"/>
      <c r="AF28" s="2"/>
      <c r="AN28" s="2"/>
    </row>
    <row r="29" spans="1:40" ht="15.75" customHeight="1" x14ac:dyDescent="0.2">
      <c r="B29" s="2"/>
      <c r="J29" s="4"/>
      <c r="R29" s="2"/>
      <c r="S29" s="5"/>
      <c r="U29" s="10"/>
      <c r="X29" s="2"/>
      <c r="AF29" s="2"/>
      <c r="AN29" s="2"/>
    </row>
    <row r="30" spans="1:40" ht="15.75" customHeight="1" x14ac:dyDescent="0.3">
      <c r="A30" s="24" t="s">
        <v>11</v>
      </c>
      <c r="B30" s="32"/>
      <c r="C30" s="154" t="s">
        <v>32</v>
      </c>
      <c r="D30" s="154"/>
      <c r="E30" s="154"/>
      <c r="F30" s="154"/>
      <c r="G30" s="154"/>
      <c r="H30" s="154"/>
      <c r="I30" s="155"/>
      <c r="J30" s="47"/>
      <c r="K30" s="154" t="s">
        <v>33</v>
      </c>
      <c r="L30" s="154"/>
      <c r="M30" s="154"/>
      <c r="N30" s="154"/>
      <c r="O30" s="154"/>
      <c r="P30" s="154"/>
      <c r="Q30" s="155"/>
      <c r="S30" s="6"/>
      <c r="U30" s="56" t="s">
        <v>57</v>
      </c>
      <c r="V30" s="2"/>
      <c r="W30" s="2"/>
      <c r="X30" s="2"/>
      <c r="AF30" s="2"/>
      <c r="AN30" s="2"/>
    </row>
    <row r="31" spans="1:40" ht="15.75" customHeight="1" x14ac:dyDescent="0.3">
      <c r="A31" s="24" t="s">
        <v>20</v>
      </c>
      <c r="B31" s="48"/>
      <c r="C31" s="28" t="s">
        <v>0</v>
      </c>
      <c r="D31" s="17" t="s">
        <v>51</v>
      </c>
      <c r="E31" s="17" t="s">
        <v>52</v>
      </c>
      <c r="F31" s="17" t="s">
        <v>53</v>
      </c>
      <c r="G31" s="17" t="s">
        <v>54</v>
      </c>
      <c r="H31" s="17" t="s">
        <v>55</v>
      </c>
      <c r="I31" s="34" t="s">
        <v>56</v>
      </c>
      <c r="J31" s="41"/>
      <c r="K31" s="28" t="s">
        <v>0</v>
      </c>
      <c r="L31" s="17" t="s">
        <v>51</v>
      </c>
      <c r="M31" s="17" t="s">
        <v>52</v>
      </c>
      <c r="N31" s="17" t="s">
        <v>53</v>
      </c>
      <c r="O31" s="17" t="s">
        <v>54</v>
      </c>
      <c r="P31" s="17" t="s">
        <v>55</v>
      </c>
      <c r="Q31" s="34" t="s">
        <v>56</v>
      </c>
      <c r="S31" s="5"/>
      <c r="U31" s="56" t="s">
        <v>58</v>
      </c>
    </row>
    <row r="32" spans="1:40" ht="15.75" customHeight="1" x14ac:dyDescent="0.3">
      <c r="A32" s="24"/>
      <c r="B32" s="48"/>
      <c r="C32" s="27" t="str">
        <f>IF(DAY(JulSun1)=1,"",IF(AND(YEAR(JulSun1+1)=CalendarYear,MONTH(JulSun1+1)=7),JulSun1+1,""))</f>
        <v/>
      </c>
      <c r="D32" s="4" t="str">
        <f>IF(DAY(JulSun1)=1,"",IF(AND(YEAR(JulSun1+2)=CalendarYear,MONTH(JulSun1+2)=7),JulSun1+2,""))</f>
        <v/>
      </c>
      <c r="E32" s="4" t="str">
        <f>IF(DAY(JulSun1)=1,"",IF(AND(YEAR(JulSun1+3)=CalendarYear,MONTH(JulSun1+3)=7),JulSun1+3,""))</f>
        <v/>
      </c>
      <c r="F32" s="4" t="str">
        <f>IF(DAY(JulSun1)=1,"",IF(AND(YEAR(JulSun1+4)=CalendarYear,MONTH(JulSun1+4)=7),JulSun1+4,""))</f>
        <v/>
      </c>
      <c r="G32" s="29">
        <f>IF(DAY(JulSun1)=1,"",IF(AND(YEAR(JulSun1+5)=CalendarYear,MONTH(JulSun1+5)=7),JulSun1+5,""))</f>
        <v>44378</v>
      </c>
      <c r="H32" s="29">
        <f>IF(DAY(JulSun1)=1,"",IF(AND(YEAR(JulSun1+6)=CalendarYear,MONTH(JulSun1+6)=7),JulSun1+6,""))</f>
        <v>44379</v>
      </c>
      <c r="I32" s="35">
        <f>IF(DAY(JulSun1)=1,IF(AND(YEAR(JulSun1)=CalendarYear,MONTH(JulSun1)=7),JulSun1,""),IF(AND(YEAR(JulSun1+7)=CalendarYear,MONTH(JulSun1+7)=7),JulSun1+7,""))</f>
        <v>44380</v>
      </c>
      <c r="J32" s="33"/>
      <c r="K32" s="27">
        <f>IF(DAY(AugSun1)=1,"",IF(AND(YEAR(AugSun1+1)=CalendarYear,MONTH(AugSun1+1)=8),AugSun1+1,""))</f>
        <v>44409</v>
      </c>
      <c r="L32" s="27">
        <f>IF(DAY(AugSun1)=1,"",IF(AND(YEAR(AugSun1+2)=CalendarYear,MONTH(AugSun1+2)=8),AugSun1+2,""))</f>
        <v>44410</v>
      </c>
      <c r="M32" s="30">
        <f>IF(DAY(AugSun1)=1,"",IF(AND(YEAR(AugSun1+3)=CalendarYear,MONTH(AugSun1+3)=8),AugSun1+3,""))</f>
        <v>44411</v>
      </c>
      <c r="N32" s="30">
        <f>IF(DAY(AugSun1)=1,"",IF(AND(YEAR(AugSun1+4)=CalendarYear,MONTH(AugSun1+4)=8),AugSun1+4,""))</f>
        <v>44412</v>
      </c>
      <c r="O32" s="30">
        <f>IF(DAY(AugSun1)=1,"",IF(AND(YEAR(AugSun1+5)=CalendarYear,MONTH(AugSun1+5)=8),AugSun1+5,""))</f>
        <v>44413</v>
      </c>
      <c r="P32" s="30">
        <f>IF(DAY(AugSun1)=1,"",IF(AND(YEAR(AugSun1+6)=CalendarYear,MONTH(AugSun1+6)=8),AugSun1+6,""))</f>
        <v>44414</v>
      </c>
      <c r="Q32" s="35">
        <f>IF(DAY(AugSun1)=1,IF(AND(YEAR(AugSun1)=CalendarYear,MONTH(AugSun1)=8),AugSun1,""),IF(AND(YEAR(AugSun1+7)=CalendarYear,MONTH(AugSun1+7)=8),AugSun1+7,""))</f>
        <v>44415</v>
      </c>
      <c r="S32" s="5"/>
      <c r="U32" s="56" t="s">
        <v>59</v>
      </c>
    </row>
    <row r="33" spans="1:21" ht="15.75" customHeight="1" x14ac:dyDescent="0.3">
      <c r="A33" s="24"/>
      <c r="B33" s="48"/>
      <c r="C33" s="27">
        <f>IF(DAY(JulSun1)=1,IF(AND(YEAR(JulSun1+1)=CalendarYear,MONTH(JulSun1+1)=7),JulSun1+1,""),IF(AND(YEAR(JulSun1+8)=CalendarYear,MONTH(JulSun1+8)=7),JulSun1+8,""))</f>
        <v>44381</v>
      </c>
      <c r="D33" s="30">
        <f>IF(DAY(JulSun1)=1,IF(AND(YEAR(JulSun1+2)=CalendarYear,MONTH(JulSun1+2)=7),JulSun1+2,""),IF(AND(YEAR(JulSun1+9)=CalendarYear,MONTH(JulSun1+9)=7),JulSun1+9,""))</f>
        <v>44382</v>
      </c>
      <c r="E33" s="30">
        <f>IF(DAY(JulSun1)=1,IF(AND(YEAR(JulSun1+3)=CalendarYear,MONTH(JulSun1+3)=7),JulSun1+3,""),IF(AND(YEAR(JulSun1+10)=CalendarYear,MONTH(JulSun1+10)=7),JulSun1+10,""))</f>
        <v>44383</v>
      </c>
      <c r="F33" s="30">
        <f>IF(DAY(JulSun1)=1,IF(AND(YEAR(JulSun1+4)=CalendarYear,MONTH(JulSun1+4)=7),JulSun1+4,""),IF(AND(YEAR(JulSun1+11)=CalendarYear,MONTH(JulSun1+11)=7),JulSun1+11,""))</f>
        <v>44384</v>
      </c>
      <c r="G33" s="30">
        <f>IF(DAY(JulSun1)=1,IF(AND(YEAR(JulSun1+5)=CalendarYear,MONTH(JulSun1+5)=7),JulSun1+5,""),IF(AND(YEAR(JulSun1+12)=CalendarYear,MONTH(JulSun1+12)=7),JulSun1+12,""))</f>
        <v>44385</v>
      </c>
      <c r="H33" s="30">
        <f>IF(DAY(JulSun1)=1,IF(AND(YEAR(JulSun1+6)=CalendarYear,MONTH(JulSun1+6)=7),JulSun1+6,""),IF(AND(YEAR(JulSun1+13)=CalendarYear,MONTH(JulSun1+13)=7),JulSun1+13,""))</f>
        <v>44386</v>
      </c>
      <c r="I33" s="35">
        <f>IF(DAY(JulSun1)=1,IF(AND(YEAR(JulSun1+7)=CalendarYear,MONTH(JulSun1+7)=7),JulSun1+7,""),IF(AND(YEAR(JulSun1+14)=CalendarYear,MONTH(JulSun1+14)=7),JulSun1+14,""))</f>
        <v>44387</v>
      </c>
      <c r="J33" s="48"/>
      <c r="K33" s="27">
        <f>IF(DAY(AugSun1)=1,IF(AND(YEAR(AugSun1+1)=CalendarYear,MONTH(AugSun1+1)=8),AugSun1+1,""),IF(AND(YEAR(AugSun1+8)=CalendarYear,MONTH(AugSun1+8)=8),AugSun1+8,""))</f>
        <v>44416</v>
      </c>
      <c r="L33" s="106">
        <f>IF(DAY(AugSun1)=1,IF(AND(YEAR(AugSun1+2)=CalendarYear,MONTH(AugSun1+2)=8),AugSun1+2,""),IF(AND(YEAR(AugSun1+9)=CalendarYear,MONTH(AugSun1+9)=8),AugSun1+9,""))</f>
        <v>44417</v>
      </c>
      <c r="M33" s="29">
        <f>IF(DAY(AugSun1)=1,IF(AND(YEAR(AugSun1+3)=CalendarYear,MONTH(AugSun1+3)=8),AugSun1+3,""),IF(AND(YEAR(AugSun1+10)=CalendarYear,MONTH(AugSun1+10)=8),AugSun1+10,""))</f>
        <v>44418</v>
      </c>
      <c r="N33" s="29">
        <f>IF(DAY(AugSun1)=1,IF(AND(YEAR(AugSun1+4)=CalendarYear,MONTH(AugSun1+4)=8),AugSun1+4,""),IF(AND(YEAR(AugSun1+11)=CalendarYear,MONTH(AugSun1+11)=8),AugSun1+11,""))</f>
        <v>44419</v>
      </c>
      <c r="O33" s="29">
        <f>IF(DAY(AugSun1)=1,IF(AND(YEAR(AugSun1+5)=CalendarYear,MONTH(AugSun1+5)=8),AugSun1+5,""),IF(AND(YEAR(AugSun1+12)=CalendarYear,MONTH(AugSun1+12)=8),AugSun1+12,""))</f>
        <v>44420</v>
      </c>
      <c r="P33" s="29">
        <f>IF(DAY(AugSun1)=1,IF(AND(YEAR(AugSun1+6)=CalendarYear,MONTH(AugSun1+6)=8),AugSun1+6,""),IF(AND(YEAR(AugSun1+13)=CalendarYear,MONTH(AugSun1+13)=8),AugSun1+13,""))</f>
        <v>44421</v>
      </c>
      <c r="Q33" s="35">
        <f>IF(DAY(AugSun1)=1,IF(AND(YEAR(AugSun1+7)=CalendarYear,MONTH(AugSun1+7)=8),AugSun1+7,""),IF(AND(YEAR(AugSun1+14)=CalendarYear,MONTH(AugSun1+14)=8),AugSun1+14,""))</f>
        <v>44422</v>
      </c>
      <c r="S33" s="5"/>
      <c r="U33" s="56" t="s">
        <v>60</v>
      </c>
    </row>
    <row r="34" spans="1:21" ht="15.75" customHeight="1" x14ac:dyDescent="0.3">
      <c r="B34" s="48"/>
      <c r="C34" s="27">
        <f>IF(DAY(JulSun1)=1,IF(AND(YEAR(JulSun1+8)=CalendarYear,MONTH(JulSun1+8)=7),JulSun1+8,""),IF(AND(YEAR(JulSun1+15)=CalendarYear,MONTH(JulSun1+15)=7),JulSun1+15,""))</f>
        <v>44388</v>
      </c>
      <c r="D34" s="29">
        <f>IF(DAY(JulSun1)=1,IF(AND(YEAR(JulSun1+9)=CalendarYear,MONTH(JulSun1+9)=7),JulSun1+9,""),IF(AND(YEAR(JulSun1+16)=CalendarYear,MONTH(JulSun1+16)=7),JulSun1+16,""))</f>
        <v>44389</v>
      </c>
      <c r="E34" s="29">
        <f>IF(DAY(JulSun1)=1,IF(AND(YEAR(JulSun1+10)=CalendarYear,MONTH(JulSun1+10)=7),JulSun1+10,""),IF(AND(YEAR(JulSun1+17)=CalendarYear,MONTH(JulSun1+17)=7),JulSun1+17,""))</f>
        <v>44390</v>
      </c>
      <c r="F34" s="29">
        <f>IF(DAY(JulSun1)=1,IF(AND(YEAR(JulSun1+11)=CalendarYear,MONTH(JulSun1+11)=7),JulSun1+11,""),IF(AND(YEAR(JulSun1+18)=CalendarYear,MONTH(JulSun1+18)=7),JulSun1+18,""))</f>
        <v>44391</v>
      </c>
      <c r="G34" s="29">
        <f>IF(DAY(JulSun1)=1,IF(AND(YEAR(JulSun1+12)=CalendarYear,MONTH(JulSun1+12)=7),JulSun1+12,""),IF(AND(YEAR(JulSun1+19)=CalendarYear,MONTH(JulSun1+19)=7),JulSun1+19,""))</f>
        <v>44392</v>
      </c>
      <c r="H34" s="29">
        <f>IF(DAY(JulSun1)=1,IF(AND(YEAR(JulSun1+13)=CalendarYear,MONTH(JulSun1+13)=7),JulSun1+13,""),IF(AND(YEAR(JulSun1+20)=CalendarYear,MONTH(JulSun1+20)=7),JulSun1+20,""))</f>
        <v>44393</v>
      </c>
      <c r="I34" s="35">
        <f>IF(DAY(JulSun1)=1,IF(AND(YEAR(JulSun1+14)=CalendarYear,MONTH(JulSun1+14)=7),JulSun1+14,""),IF(AND(YEAR(JulSun1+21)=CalendarYear,MONTH(JulSun1+21)=7),JulSun1+21,""))</f>
        <v>44394</v>
      </c>
      <c r="J34" s="48"/>
      <c r="K34" s="27">
        <f>IF(DAY(AugSun1)=1,IF(AND(YEAR(AugSun1+8)=CalendarYear,MONTH(AugSun1+8)=8),AugSun1+8,""),IF(AND(YEAR(AugSun1+15)=CalendarYear,MONTH(AugSun1+15)=8),AugSun1+15,""))</f>
        <v>44423</v>
      </c>
      <c r="L34" s="30">
        <f>IF(DAY(AugSun1)=1,IF(AND(YEAR(AugSun1+9)=CalendarYear,MONTH(AugSun1+9)=8),AugSun1+9,""),IF(AND(YEAR(AugSun1+16)=CalendarYear,MONTH(AugSun1+16)=8),AugSun1+16,""))</f>
        <v>44424</v>
      </c>
      <c r="M34" s="30">
        <f>IF(DAY(AugSun1)=1,IF(AND(YEAR(AugSun1+10)=CalendarYear,MONTH(AugSun1+10)=8),AugSun1+10,""),IF(AND(YEAR(AugSun1+17)=CalendarYear,MONTH(AugSun1+17)=8),AugSun1+17,""))</f>
        <v>44425</v>
      </c>
      <c r="N34" s="30">
        <f>IF(DAY(AugSun1)=1,IF(AND(YEAR(AugSun1+11)=CalendarYear,MONTH(AugSun1+11)=8),AugSun1+11,""),IF(AND(YEAR(AugSun1+18)=CalendarYear,MONTH(AugSun1+18)=8),AugSun1+18,""))</f>
        <v>44426</v>
      </c>
      <c r="O34" s="30">
        <f>IF(DAY(AugSun1)=1,IF(AND(YEAR(AugSun1+12)=CalendarYear,MONTH(AugSun1+12)=8),AugSun1+12,""),IF(AND(YEAR(AugSun1+19)=CalendarYear,MONTH(AugSun1+19)=8),AugSun1+19,""))</f>
        <v>44427</v>
      </c>
      <c r="P34" s="30">
        <f>IF(DAY(AugSun1)=1,IF(AND(YEAR(AugSun1+13)=CalendarYear,MONTH(AugSun1+13)=8),AugSun1+13,""),IF(AND(YEAR(AugSun1+20)=CalendarYear,MONTH(AugSun1+20)=8),AugSun1+20,""))</f>
        <v>44428</v>
      </c>
      <c r="Q34" s="35">
        <f>IF(DAY(AugSun1)=1,IF(AND(YEAR(AugSun1+14)=CalendarYear,MONTH(AugSun1+14)=8),AugSun1+14,""),IF(AND(YEAR(AugSun1+21)=CalendarYear,MONTH(AugSun1+21)=8),AugSun1+21,""))</f>
        <v>44429</v>
      </c>
      <c r="S34" s="5"/>
      <c r="U34" s="57" t="s">
        <v>61</v>
      </c>
    </row>
    <row r="35" spans="1:21" ht="15.75" customHeight="1" x14ac:dyDescent="0.2">
      <c r="B35" s="48"/>
      <c r="C35" s="27">
        <f>IF(DAY(JulSun1)=1,IF(AND(YEAR(JulSun1+15)=CalendarYear,MONTH(JulSun1+15)=7),JulSun1+15,""),IF(AND(YEAR(JulSun1+22)=CalendarYear,MONTH(JulSun1+22)=7),JulSun1+22,""))</f>
        <v>44395</v>
      </c>
      <c r="D35" s="30">
        <f>IF(DAY(JulSun1)=1,IF(AND(YEAR(JulSun1+16)=CalendarYear,MONTH(JulSun1+16)=7),JulSun1+16,""),IF(AND(YEAR(JulSun1+23)=CalendarYear,MONTH(JulSun1+23)=7),JulSun1+23,""))</f>
        <v>44396</v>
      </c>
      <c r="E35" s="30">
        <f>IF(DAY(JulSun1)=1,IF(AND(YEAR(JulSun1+17)=CalendarYear,MONTH(JulSun1+17)=7),JulSun1+17,""),IF(AND(YEAR(JulSun1+24)=CalendarYear,MONTH(JulSun1+24)=7),JulSun1+24,""))</f>
        <v>44397</v>
      </c>
      <c r="F35" s="30">
        <f>IF(DAY(JulSun1)=1,IF(AND(YEAR(JulSun1+18)=CalendarYear,MONTH(JulSun1+18)=7),JulSun1+18,""),IF(AND(YEAR(JulSun1+25)=CalendarYear,MONTH(JulSun1+25)=7),JulSun1+25,""))</f>
        <v>44398</v>
      </c>
      <c r="G35" s="30">
        <f>IF(DAY(JulSun1)=1,IF(AND(YEAR(JulSun1+19)=CalendarYear,MONTH(JulSun1+19)=7),JulSun1+19,""),IF(AND(YEAR(JulSun1+26)=CalendarYear,MONTH(JulSun1+26)=7),JulSun1+26,""))</f>
        <v>44399</v>
      </c>
      <c r="H35" s="30">
        <f>IF(DAY(JulSun1)=1,IF(AND(YEAR(JulSun1+20)=CalendarYear,MONTH(JulSun1+20)=7),JulSun1+20,""),IF(AND(YEAR(JulSun1+27)=CalendarYear,MONTH(JulSun1+27)=7),JulSun1+27,""))</f>
        <v>44400</v>
      </c>
      <c r="I35" s="35">
        <f>IF(DAY(JulSun1)=1,IF(AND(YEAR(JulSun1+21)=CalendarYear,MONTH(JulSun1+21)=7),JulSun1+21,""),IF(AND(YEAR(JulSun1+28)=CalendarYear,MONTH(JulSun1+28)=7),JulSun1+28,""))</f>
        <v>44401</v>
      </c>
      <c r="J35" s="48"/>
      <c r="K35" s="27">
        <f>IF(DAY(AugSun1)=1,IF(AND(YEAR(AugSun1+15)=CalendarYear,MONTH(AugSun1+15)=8),AugSun1+15,""),IF(AND(YEAR(AugSun1+22)=CalendarYear,MONTH(AugSun1+22)=8),AugSun1+22,""))</f>
        <v>44430</v>
      </c>
      <c r="L35" s="29">
        <f>IF(DAY(AugSun1)=1,IF(AND(YEAR(AugSun1+16)=CalendarYear,MONTH(AugSun1+16)=8),AugSun1+16,""),IF(AND(YEAR(AugSun1+23)=CalendarYear,MONTH(AugSun1+23)=8),AugSun1+23,""))</f>
        <v>44431</v>
      </c>
      <c r="M35" s="29">
        <f>IF(DAY(AugSun1)=1,IF(AND(YEAR(AugSun1+17)=CalendarYear,MONTH(AugSun1+17)=8),AugSun1+17,""),IF(AND(YEAR(AugSun1+24)=CalendarYear,MONTH(AugSun1+24)=8),AugSun1+24,""))</f>
        <v>44432</v>
      </c>
      <c r="N35" s="29">
        <f>IF(DAY(AugSun1)=1,IF(AND(YEAR(AugSun1+18)=CalendarYear,MONTH(AugSun1+18)=8),AugSun1+18,""),IF(AND(YEAR(AugSun1+25)=CalendarYear,MONTH(AugSun1+25)=8),AugSun1+25,""))</f>
        <v>44433</v>
      </c>
      <c r="O35" s="29">
        <f>IF(DAY(AugSun1)=1,IF(AND(YEAR(AugSun1+19)=CalendarYear,MONTH(AugSun1+19)=8),AugSun1+19,""),IF(AND(YEAR(AugSun1+26)=CalendarYear,MONTH(AugSun1+26)=8),AugSun1+26,""))</f>
        <v>44434</v>
      </c>
      <c r="P35" s="29">
        <f>IF(DAY(AugSun1)=1,IF(AND(YEAR(AugSun1+20)=CalendarYear,MONTH(AugSun1+20)=8),AugSun1+20,""),IF(AND(YEAR(AugSun1+27)=CalendarYear,MONTH(AugSun1+27)=8),AugSun1+27,""))</f>
        <v>44435</v>
      </c>
      <c r="Q35" s="35">
        <f>IF(DAY(AugSun1)=1,IF(AND(YEAR(AugSun1+21)=CalendarYear,MONTH(AugSun1+21)=8),AugSun1+21,""),IF(AND(YEAR(AugSun1+28)=CalendarYear,MONTH(AugSun1+28)=8),AugSun1+28,""))</f>
        <v>44436</v>
      </c>
      <c r="S35" s="5"/>
      <c r="U35" s="10"/>
    </row>
    <row r="36" spans="1:21" ht="15.75" customHeight="1" x14ac:dyDescent="0.2">
      <c r="B36" s="48"/>
      <c r="C36" s="27">
        <f>IF(DAY(JulSun1)=1,IF(AND(YEAR(JulSun1+22)=CalendarYear,MONTH(JulSun1+22)=7),JulSun1+22,""),IF(AND(YEAR(JulSun1+29)=CalendarYear,MONTH(JulSun1+29)=7),JulSun1+29,""))</f>
        <v>44402</v>
      </c>
      <c r="D36" s="29">
        <f>IF(DAY(JulSun1)=1,IF(AND(YEAR(JulSun1+23)=CalendarYear,MONTH(JulSun1+23)=7),JulSun1+23,""),IF(AND(YEAR(JulSun1+30)=CalendarYear,MONTH(JulSun1+30)=7),JulSun1+30,""))</f>
        <v>44403</v>
      </c>
      <c r="E36" s="29">
        <f>IF(DAY(JulSun1)=1,IF(AND(YEAR(JulSun1+24)=CalendarYear,MONTH(JulSun1+24)=7),JulSun1+24,""),IF(AND(YEAR(JulSun1+31)=CalendarYear,MONTH(JulSun1+31)=7),JulSun1+31,""))</f>
        <v>44404</v>
      </c>
      <c r="F36" s="29">
        <f>IF(DAY(JulSun1)=1,IF(AND(YEAR(JulSun1+25)=CalendarYear,MONTH(JulSun1+25)=7),JulSun1+25,""),IF(AND(YEAR(JulSun1+32)=CalendarYear,MONTH(JulSun1+32)=7),JulSun1+32,""))</f>
        <v>44405</v>
      </c>
      <c r="G36" s="29">
        <f>IF(DAY(JulSun1)=1,IF(AND(YEAR(JulSun1+26)=CalendarYear,MONTH(JulSun1+26)=7),JulSun1+26,""),IF(AND(YEAR(JulSun1+33)=CalendarYear,MONTH(JulSun1+33)=7),JulSun1+33,""))</f>
        <v>44406</v>
      </c>
      <c r="H36" s="29">
        <f>IF(DAY(JulSun1)=1,IF(AND(YEAR(JulSun1+27)=CalendarYear,MONTH(JulSun1+27)=7),JulSun1+27,""),IF(AND(YEAR(JulSun1+34)=CalendarYear,MONTH(JulSun1+34)=7),JulSun1+34,""))</f>
        <v>44407</v>
      </c>
      <c r="I36" s="35">
        <f>IF(DAY(JulSun1)=1,IF(AND(YEAR(JulSun1+28)=CalendarYear,MONTH(JulSun1+28)=7),JulSun1+28,""),IF(AND(YEAR(JulSun1+35)=CalendarYear,MONTH(JulSun1+35)=7),JulSun1+35,""))</f>
        <v>44408</v>
      </c>
      <c r="J36" s="48"/>
      <c r="K36" s="27">
        <f>IF(DAY(AugSun1)=1,IF(AND(YEAR(AugSun1+22)=CalendarYear,MONTH(AugSun1+22)=8),AugSun1+22,""),IF(AND(YEAR(AugSun1+29)=CalendarYear,MONTH(AugSun1+29)=8),AugSun1+29,""))</f>
        <v>44437</v>
      </c>
      <c r="L36" s="30">
        <f>IF(DAY(AugSun1)=1,IF(AND(YEAR(AugSun1+23)=CalendarYear,MONTH(AugSun1+23)=8),AugSun1+23,""),IF(AND(YEAR(AugSun1+30)=CalendarYear,MONTH(AugSun1+30)=8),AugSun1+30,""))</f>
        <v>44438</v>
      </c>
      <c r="M36" s="30">
        <f>IF(DAY(AugSun1)=1,IF(AND(YEAR(AugSun1+24)=CalendarYear,MONTH(AugSun1+24)=8),AugSun1+24,""),IF(AND(YEAR(AugSun1+31)=CalendarYear,MONTH(AugSun1+31)=8),AugSun1+31,""))</f>
        <v>44439</v>
      </c>
      <c r="N36" s="4" t="str">
        <f>IF(DAY(AugSun1)=1,IF(AND(YEAR(AugSun1+25)=CalendarYear,MONTH(AugSun1+25)=8),AugSun1+25,""),IF(AND(YEAR(AugSun1+32)=CalendarYear,MONTH(AugSun1+32)=8),AugSun1+32,""))</f>
        <v/>
      </c>
      <c r="O36" s="4" t="str">
        <f>IF(DAY(AugSun1)=1,IF(AND(YEAR(AugSun1+26)=CalendarYear,MONTH(AugSun1+26)=8),AugSun1+26,""),IF(AND(YEAR(AugSun1+33)=CalendarYear,MONTH(AugSun1+33)=8),AugSun1+33,""))</f>
        <v/>
      </c>
      <c r="P36" s="4" t="str">
        <f>IF(DAY(AugSun1)=1,IF(AND(YEAR(AugSun1+27)=CalendarYear,MONTH(AugSun1+27)=8),AugSun1+27,""),IF(AND(YEAR(AugSun1+34)=CalendarYear,MONTH(AugSun1+34)=8),AugSun1+34,""))</f>
        <v/>
      </c>
      <c r="Q36" s="35" t="str">
        <f>IF(DAY(AugSun1)=1,IF(AND(YEAR(AugSun1+28)=CalendarYear,MONTH(AugSun1+28)=8),AugSun1+28,""),IF(AND(YEAR(AugSun1+35)=CalendarYear,MONTH(AugSun1+35)=8),AugSun1+35,""))</f>
        <v/>
      </c>
      <c r="S36" s="5"/>
      <c r="U36" s="11"/>
    </row>
    <row r="37" spans="1:21" ht="15.75" customHeight="1" x14ac:dyDescent="0.2">
      <c r="B37" s="49"/>
      <c r="C37" s="37" t="str">
        <f>IF(DAY(JulSun1)=1,IF(AND(YEAR(JulSun1+29)=CalendarYear,MONTH(JulSun1+29)=7),JulSun1+29,""),IF(AND(YEAR(JulSun1+36)=CalendarYear,MONTH(JulSun1+36)=7),JulSun1+36,""))</f>
        <v/>
      </c>
      <c r="D37" s="37" t="str">
        <f>IF(DAY(JulSun1)=1,IF(AND(YEAR(JulSun1+30)=CalendarYear,MONTH(JulSun1+30)=7),JulSun1+30,""),IF(AND(YEAR(JulSun1+37)=CalendarYear,MONTH(JulSun1+37)=7),JulSun1+37,""))</f>
        <v/>
      </c>
      <c r="E37" s="37" t="str">
        <f>IF(DAY(JulSun1)=1,IF(AND(YEAR(JulSun1+31)=CalendarYear,MONTH(JulSun1+31)=7),JulSun1+31,""),IF(AND(YEAR(JulSun1+38)=CalendarYear,MONTH(JulSun1+38)=7),JulSun1+38,""))</f>
        <v/>
      </c>
      <c r="F37" s="37" t="str">
        <f>IF(DAY(JulSun1)=1,IF(AND(YEAR(JulSun1+32)=CalendarYear,MONTH(JulSun1+32)=7),JulSun1+32,""),IF(AND(YEAR(JulSun1+39)=CalendarYear,MONTH(JulSun1+39)=7),JulSun1+39,""))</f>
        <v/>
      </c>
      <c r="G37" s="37" t="str">
        <f>IF(DAY(JulSun1)=1,IF(AND(YEAR(JulSun1+33)=CalendarYear,MONTH(JulSun1+33)=7),JulSun1+33,""),IF(AND(YEAR(JulSun1+40)=CalendarYear,MONTH(JulSun1+40)=7),JulSun1+40,""))</f>
        <v/>
      </c>
      <c r="H37" s="37" t="str">
        <f>IF(DAY(JulSun1)=1,IF(AND(YEAR(JulSun1+34)=CalendarYear,MONTH(JulSun1+34)=7),JulSun1+34,""),IF(AND(YEAR(JulSun1+41)=CalendarYear,MONTH(JulSun1+41)=7),JulSun1+41,""))</f>
        <v/>
      </c>
      <c r="I37" s="38" t="str">
        <f>IF(DAY(JulSun1)=1,IF(AND(YEAR(JulSun1+35)=CalendarYear,MONTH(JulSun1+35)=7),JulSun1+35,""),IF(AND(YEAR(JulSun1+42)=CalendarYear,MONTH(JulSun1+42)=7),JulSun1+42,""))</f>
        <v/>
      </c>
      <c r="J37" s="49"/>
      <c r="K37" s="46" t="str">
        <f>IF(DAY(AugSun1)=1,IF(AND(YEAR(AugSun1+29)=CalendarYear,MONTH(AugSun1+29)=8),AugSun1+29,""),IF(AND(YEAR(AugSun1+36)=CalendarYear,MONTH(AugSun1+36)=8),AugSun1+36,""))</f>
        <v/>
      </c>
      <c r="L37" s="37" t="str">
        <f>IF(DAY(AugSun1)=1,IF(AND(YEAR(AugSun1+30)=CalendarYear,MONTH(AugSun1+30)=8),AugSun1+30,""),IF(AND(YEAR(AugSun1+37)=CalendarYear,MONTH(AugSun1+37)=8),AugSun1+37,""))</f>
        <v/>
      </c>
      <c r="M37" s="37" t="str">
        <f>IF(DAY(AugSun1)=1,IF(AND(YEAR(AugSun1+31)=CalendarYear,MONTH(AugSun1+31)=8),AugSun1+31,""),IF(AND(YEAR(AugSun1+38)=CalendarYear,MONTH(AugSun1+38)=8),AugSun1+38,""))</f>
        <v/>
      </c>
      <c r="N37" s="37" t="str">
        <f>IF(DAY(AugSun1)=1,IF(AND(YEAR(AugSun1+32)=CalendarYear,MONTH(AugSun1+32)=8),AugSun1+32,""),IF(AND(YEAR(AugSun1+39)=CalendarYear,MONTH(AugSun1+39)=8),AugSun1+39,""))</f>
        <v/>
      </c>
      <c r="O37" s="37" t="str">
        <f>IF(DAY(AugSun1)=1,IF(AND(YEAR(AugSun1+33)=CalendarYear,MONTH(AugSun1+33)=8),AugSun1+33,""),IF(AND(YEAR(AugSun1+40)=CalendarYear,MONTH(AugSun1+40)=8),AugSun1+40,""))</f>
        <v/>
      </c>
      <c r="P37" s="37" t="str">
        <f>IF(DAY(AugSun1)=1,IF(AND(YEAR(AugSun1+34)=CalendarYear,MONTH(AugSun1+34)=8),AugSun1+34,""),IF(AND(YEAR(AugSun1+41)=CalendarYear,MONTH(AugSun1+41)=8),AugSun1+41,""))</f>
        <v/>
      </c>
      <c r="Q37" s="38" t="str">
        <f>IF(DAY(AugSun1)=1,IF(AND(YEAR(AugSun1+35)=CalendarYear,MONTH(AugSun1+35)=8),AugSun1+35,""),IF(AND(YEAR(AugSun1+42)=CalendarYear,MONTH(AugSun1+42)=8),AugSun1+42,""))</f>
        <v/>
      </c>
      <c r="S37" s="5"/>
      <c r="U37" s="12"/>
    </row>
    <row r="38" spans="1:21" ht="15.75" customHeight="1" x14ac:dyDescent="0.2">
      <c r="C38" s="4"/>
      <c r="D38" s="4"/>
      <c r="E38" s="4"/>
      <c r="F38" s="4"/>
      <c r="G38" s="4"/>
      <c r="H38" s="4"/>
      <c r="I38" s="4"/>
      <c r="K38" s="4"/>
      <c r="L38" s="4"/>
      <c r="M38" s="4"/>
      <c r="N38" s="4"/>
      <c r="O38" s="4"/>
      <c r="P38" s="4"/>
      <c r="Q38" s="4"/>
      <c r="S38" s="5"/>
      <c r="U38" s="10"/>
    </row>
    <row r="39" spans="1:21" ht="15.75" customHeight="1" x14ac:dyDescent="0.2">
      <c r="A39" s="24" t="s">
        <v>12</v>
      </c>
      <c r="B39" s="43"/>
      <c r="C39" s="154" t="s">
        <v>34</v>
      </c>
      <c r="D39" s="154"/>
      <c r="E39" s="154"/>
      <c r="F39" s="154"/>
      <c r="G39" s="154"/>
      <c r="H39" s="154"/>
      <c r="I39" s="155"/>
      <c r="J39" s="43"/>
      <c r="K39" s="154" t="s">
        <v>35</v>
      </c>
      <c r="L39" s="154"/>
      <c r="M39" s="154"/>
      <c r="N39" s="154"/>
      <c r="O39" s="154"/>
      <c r="P39" s="154"/>
      <c r="Q39" s="155"/>
      <c r="S39" s="5"/>
    </row>
    <row r="40" spans="1:21" ht="15.75" customHeight="1" x14ac:dyDescent="0.2">
      <c r="A40" s="24" t="s">
        <v>21</v>
      </c>
      <c r="B40" s="48"/>
      <c r="C40" s="28" t="s">
        <v>0</v>
      </c>
      <c r="D40" s="17" t="s">
        <v>51</v>
      </c>
      <c r="E40" s="17" t="s">
        <v>52</v>
      </c>
      <c r="F40" s="17" t="s">
        <v>53</v>
      </c>
      <c r="G40" s="17" t="s">
        <v>54</v>
      </c>
      <c r="H40" s="17" t="s">
        <v>55</v>
      </c>
      <c r="I40" s="34" t="s">
        <v>56</v>
      </c>
      <c r="J40" s="48"/>
      <c r="K40" s="28" t="s">
        <v>0</v>
      </c>
      <c r="L40" s="17" t="s">
        <v>51</v>
      </c>
      <c r="M40" s="17" t="s">
        <v>52</v>
      </c>
      <c r="N40" s="17" t="s">
        <v>53</v>
      </c>
      <c r="O40" s="17" t="s">
        <v>54</v>
      </c>
      <c r="P40" s="17" t="s">
        <v>55</v>
      </c>
      <c r="Q40" s="34" t="s">
        <v>56</v>
      </c>
      <c r="S40" s="5"/>
    </row>
    <row r="41" spans="1:21" ht="15.75" customHeight="1" x14ac:dyDescent="0.2">
      <c r="B41" s="48"/>
      <c r="C41" s="27" t="str">
        <f>IF(DAY(SepSun1)=1,"",IF(AND(YEAR(SepSun1+1)=CalendarYear,MONTH(SepSun1+1)=9),SepSun1+1,""))</f>
        <v/>
      </c>
      <c r="D41" s="4" t="str">
        <f>IF(DAY(SepSun1)=1,"",IF(AND(YEAR(SepSun1+2)=CalendarYear,MONTH(SepSun1+2)=9),SepSun1+2,""))</f>
        <v/>
      </c>
      <c r="E41" s="4" t="str">
        <f>IF(DAY(SepSun1)=1,"",IF(AND(YEAR(SepSun1+3)=CalendarYear,MONTH(SepSun1+3)=9),SepSun1+3,""))</f>
        <v/>
      </c>
      <c r="F41" s="30">
        <f>IF(DAY(SepSun1)=1,"",IF(AND(YEAR(SepSun1+4)=CalendarYear,MONTH(SepSun1+4)=9),SepSun1+4,""))</f>
        <v>44440</v>
      </c>
      <c r="G41" s="30">
        <f>IF(DAY(SepSun1)=1,"",IF(AND(YEAR(SepSun1+5)=CalendarYear,MONTH(SepSun1+5)=9),SepSun1+5,""))</f>
        <v>44441</v>
      </c>
      <c r="H41" s="30">
        <f>IF(DAY(SepSun1)=1,"",IF(AND(YEAR(SepSun1+6)=CalendarYear,MONTH(SepSun1+6)=9),SepSun1+6,""))</f>
        <v>44442</v>
      </c>
      <c r="I41" s="35">
        <f>IF(DAY(SepSun1)=1,IF(AND(YEAR(SepSun1)=CalendarYear,MONTH(SepSun1)=9),SepSun1,""),IF(AND(YEAR(SepSun1+7)=CalendarYear,MONTH(SepSun1+7)=9),SepSun1+7,""))</f>
        <v>44443</v>
      </c>
      <c r="J41" s="48"/>
      <c r="K41" s="27" t="str">
        <f>IF(DAY(OctSun1)=1,"",IF(AND(YEAR(OctSun1+1)=CalendarYear,MONTH(OctSun1+1)=10),OctSun1+1,""))</f>
        <v/>
      </c>
      <c r="L41" s="4" t="str">
        <f>IF(DAY(OctSun1)=1,"",IF(AND(YEAR(OctSun1+2)=CalendarYear,MONTH(OctSun1+2)=10),OctSun1+2,""))</f>
        <v/>
      </c>
      <c r="M41" s="4" t="str">
        <f>IF(DAY(OctSun1)=1,"",IF(AND(YEAR(OctSun1+3)=CalendarYear,MONTH(OctSun1+3)=10),OctSun1+3,""))</f>
        <v/>
      </c>
      <c r="N41" s="4" t="str">
        <f>IF(DAY(OctSun1)=1,"",IF(AND(YEAR(OctSun1+4)=CalendarYear,MONTH(OctSun1+4)=10),OctSun1+4,""))</f>
        <v/>
      </c>
      <c r="O41" s="4" t="str">
        <f>IF(DAY(OctSun1)=1,"",IF(AND(YEAR(OctSun1+5)=CalendarYear,MONTH(OctSun1+5)=10),OctSun1+5,""))</f>
        <v/>
      </c>
      <c r="P41" s="30">
        <f>IF(DAY(OctSun1)=1,"",IF(AND(YEAR(OctSun1+6)=CalendarYear,MONTH(OctSun1+6)=10),OctSun1+6,""))</f>
        <v>44470</v>
      </c>
      <c r="Q41" s="35">
        <f>IF(DAY(OctSun1)=1,IF(AND(YEAR(OctSun1)=CalendarYear,MONTH(OctSun1)=10),OctSun1,""),IF(AND(YEAR(OctSun1+7)=CalendarYear,MONTH(OctSun1+7)=10),OctSun1+7,""))</f>
        <v>44471</v>
      </c>
      <c r="S41" s="5"/>
    </row>
    <row r="42" spans="1:21" ht="15.75" customHeight="1" x14ac:dyDescent="0.2">
      <c r="B42" s="48"/>
      <c r="C42" s="27">
        <f>IF(DAY(SepSun1)=1,IF(AND(YEAR(SepSun1+1)=CalendarYear,MONTH(SepSun1+1)=9),SepSun1+1,""),IF(AND(YEAR(SepSun1+8)=CalendarYear,MONTH(SepSun1+8)=9),SepSun1+8,""))</f>
        <v>44444</v>
      </c>
      <c r="D42" s="29">
        <f>IF(DAY(SepSun1)=1,IF(AND(YEAR(SepSun1+2)=CalendarYear,MONTH(SepSun1+2)=9),SepSun1+2,""),IF(AND(YEAR(SepSun1+9)=CalendarYear,MONTH(SepSun1+9)=9),SepSun1+9,""))</f>
        <v>44445</v>
      </c>
      <c r="E42" s="29">
        <f>IF(DAY(SepSun1)=1,IF(AND(YEAR(SepSun1+3)=CalendarYear,MONTH(SepSun1+3)=9),SepSun1+3,""),IF(AND(YEAR(SepSun1+10)=CalendarYear,MONTH(SepSun1+10)=9),SepSun1+10,""))</f>
        <v>44446</v>
      </c>
      <c r="F42" s="29">
        <f>IF(DAY(SepSun1)=1,IF(AND(YEAR(SepSun1+4)=CalendarYear,MONTH(SepSun1+4)=9),SepSun1+4,""),IF(AND(YEAR(SepSun1+11)=CalendarYear,MONTH(SepSun1+11)=9),SepSun1+11,""))</f>
        <v>44447</v>
      </c>
      <c r="G42" s="29">
        <f>IF(DAY(SepSun1)=1,IF(AND(YEAR(SepSun1+5)=CalendarYear,MONTH(SepSun1+5)=9),SepSun1+5,""),IF(AND(YEAR(SepSun1+12)=CalendarYear,MONTH(SepSun1+12)=9),SepSun1+12,""))</f>
        <v>44448</v>
      </c>
      <c r="H42" s="29">
        <f>IF(DAY(SepSun1)=1,IF(AND(YEAR(SepSun1+6)=CalendarYear,MONTH(SepSun1+6)=9),SepSun1+6,""),IF(AND(YEAR(SepSun1+13)=CalendarYear,MONTH(SepSun1+13)=9),SepSun1+13,""))</f>
        <v>44449</v>
      </c>
      <c r="I42" s="35">
        <f>IF(DAY(SepSun1)=1,IF(AND(YEAR(SepSun1+7)=CalendarYear,MONTH(SepSun1+7)=9),SepSun1+7,""),IF(AND(YEAR(SepSun1+14)=CalendarYear,MONTH(SepSun1+14)=9),SepSun1+14,""))</f>
        <v>44450</v>
      </c>
      <c r="J42" s="48"/>
      <c r="K42" s="27">
        <f>IF(DAY(OctSun1)=1,IF(AND(YEAR(OctSun1+1)=CalendarYear,MONTH(OctSun1+1)=10),OctSun1+1,""),IF(AND(YEAR(OctSun1+8)=CalendarYear,MONTH(OctSun1+8)=10),OctSun1+8,""))</f>
        <v>44472</v>
      </c>
      <c r="L42" s="29">
        <f>IF(DAY(OctSun1)=1,IF(AND(YEAR(OctSun1+2)=CalendarYear,MONTH(OctSun1+2)=10),OctSun1+2,""),IF(AND(YEAR(OctSun1+9)=CalendarYear,MONTH(OctSun1+9)=10),OctSun1+9,""))</f>
        <v>44473</v>
      </c>
      <c r="M42" s="29">
        <f>IF(DAY(OctSun1)=1,IF(AND(YEAR(OctSun1+3)=CalendarYear,MONTH(OctSun1+3)=10),OctSun1+3,""),IF(AND(YEAR(OctSun1+10)=CalendarYear,MONTH(OctSun1+10)=10),OctSun1+10,""))</f>
        <v>44474</v>
      </c>
      <c r="N42" s="29">
        <f>IF(DAY(OctSun1)=1,IF(AND(YEAR(OctSun1+4)=CalendarYear,MONTH(OctSun1+4)=10),OctSun1+4,""),IF(AND(YEAR(OctSun1+11)=CalendarYear,MONTH(OctSun1+11)=10),OctSun1+11,""))</f>
        <v>44475</v>
      </c>
      <c r="O42" s="29">
        <f>IF(DAY(OctSun1)=1,IF(AND(YEAR(OctSun1+5)=CalendarYear,MONTH(OctSun1+5)=10),OctSun1+5,""),IF(AND(YEAR(OctSun1+12)=CalendarYear,MONTH(OctSun1+12)=10),OctSun1+12,""))</f>
        <v>44476</v>
      </c>
      <c r="P42" s="29">
        <f>IF(DAY(OctSun1)=1,IF(AND(YEAR(OctSun1+6)=CalendarYear,MONTH(OctSun1+6)=10),OctSun1+6,""),IF(AND(YEAR(OctSun1+13)=CalendarYear,MONTH(OctSun1+13)=10),OctSun1+13,""))</f>
        <v>44477</v>
      </c>
      <c r="Q42" s="35">
        <f>IF(DAY(OctSun1)=1,IF(AND(YEAR(OctSun1+7)=CalendarYear,MONTH(OctSun1+7)=10),OctSun1+7,""),IF(AND(YEAR(OctSun1+14)=CalendarYear,MONTH(OctSun1+14)=10),OctSun1+14,""))</f>
        <v>44478</v>
      </c>
      <c r="S42" s="5"/>
    </row>
    <row r="43" spans="1:21" ht="15.75" customHeight="1" x14ac:dyDescent="0.2">
      <c r="B43" s="48"/>
      <c r="C43" s="27">
        <f>IF(DAY(SepSun1)=1,IF(AND(YEAR(SepSun1+8)=CalendarYear,MONTH(SepSun1+8)=9),SepSun1+8,""),IF(AND(YEAR(SepSun1+15)=CalendarYear,MONTH(SepSun1+15)=9),SepSun1+15,""))</f>
        <v>44451</v>
      </c>
      <c r="D43" s="30">
        <f>IF(DAY(SepSun1)=1,IF(AND(YEAR(SepSun1+9)=CalendarYear,MONTH(SepSun1+9)=9),SepSun1+9,""),IF(AND(YEAR(SepSun1+16)=CalendarYear,MONTH(SepSun1+16)=9),SepSun1+16,""))</f>
        <v>44452</v>
      </c>
      <c r="E43" s="30">
        <f>IF(DAY(SepSun1)=1,IF(AND(YEAR(SepSun1+10)=CalendarYear,MONTH(SepSun1+10)=9),SepSun1+10,""),IF(AND(YEAR(SepSun1+17)=CalendarYear,MONTH(SepSun1+17)=9),SepSun1+17,""))</f>
        <v>44453</v>
      </c>
      <c r="F43" s="30">
        <f>IF(DAY(SepSun1)=1,IF(AND(YEAR(SepSun1+11)=CalendarYear,MONTH(SepSun1+11)=9),SepSun1+11,""),IF(AND(YEAR(SepSun1+18)=CalendarYear,MONTH(SepSun1+18)=9),SepSun1+18,""))</f>
        <v>44454</v>
      </c>
      <c r="G43" s="30">
        <f>IF(DAY(SepSun1)=1,IF(AND(YEAR(SepSun1+12)=CalendarYear,MONTH(SepSun1+12)=9),SepSun1+12,""),IF(AND(YEAR(SepSun1+19)=CalendarYear,MONTH(SepSun1+19)=9),SepSun1+19,""))</f>
        <v>44455</v>
      </c>
      <c r="H43" s="30">
        <f>IF(DAY(SepSun1)=1,IF(AND(YEAR(SepSun1+13)=CalendarYear,MONTH(SepSun1+13)=9),SepSun1+13,""),IF(AND(YEAR(SepSun1+20)=CalendarYear,MONTH(SepSun1+20)=9),SepSun1+20,""))</f>
        <v>44456</v>
      </c>
      <c r="I43" s="35">
        <f>IF(DAY(SepSun1)=1,IF(AND(YEAR(SepSun1+14)=CalendarYear,MONTH(SepSun1+14)=9),SepSun1+14,""),IF(AND(YEAR(SepSun1+21)=CalendarYear,MONTH(SepSun1+21)=9),SepSun1+21,""))</f>
        <v>44457</v>
      </c>
      <c r="J43" s="48"/>
      <c r="K43" s="27">
        <f>IF(DAY(OctSun1)=1,IF(AND(YEAR(OctSun1+8)=CalendarYear,MONTH(OctSun1+8)=10),OctSun1+8,""),IF(AND(YEAR(OctSun1+15)=CalendarYear,MONTH(OctSun1+15)=10),OctSun1+15,""))</f>
        <v>44479</v>
      </c>
      <c r="L43" s="30">
        <f>IF(DAY(OctSun1)=1,IF(AND(YEAR(OctSun1+9)=CalendarYear,MONTH(OctSun1+9)=10),OctSun1+9,""),IF(AND(YEAR(OctSun1+16)=CalendarYear,MONTH(OctSun1+16)=10),OctSun1+16,""))</f>
        <v>44480</v>
      </c>
      <c r="M43" s="30">
        <f>IF(DAY(OctSun1)=1,IF(AND(YEAR(OctSun1+10)=CalendarYear,MONTH(OctSun1+10)=10),OctSun1+10,""),IF(AND(YEAR(OctSun1+17)=CalendarYear,MONTH(OctSun1+17)=10),OctSun1+17,""))</f>
        <v>44481</v>
      </c>
      <c r="N43" s="30">
        <f>IF(DAY(OctSun1)=1,IF(AND(YEAR(OctSun1+11)=CalendarYear,MONTH(OctSun1+11)=10),OctSun1+11,""),IF(AND(YEAR(OctSun1+18)=CalendarYear,MONTH(OctSun1+18)=10),OctSun1+18,""))</f>
        <v>44482</v>
      </c>
      <c r="O43" s="30">
        <f>IF(DAY(OctSun1)=1,IF(AND(YEAR(OctSun1+12)=CalendarYear,MONTH(OctSun1+12)=10),OctSun1+12,""),IF(AND(YEAR(OctSun1+19)=CalendarYear,MONTH(OctSun1+19)=10),OctSun1+19,""))</f>
        <v>44483</v>
      </c>
      <c r="P43" s="30">
        <f>IF(DAY(OctSun1)=1,IF(AND(YEAR(OctSun1+13)=CalendarYear,MONTH(OctSun1+13)=10),OctSun1+13,""),IF(AND(YEAR(OctSun1+20)=CalendarYear,MONTH(OctSun1+20)=10),OctSun1+20,""))</f>
        <v>44484</v>
      </c>
      <c r="Q43" s="35">
        <f>IF(DAY(OctSun1)=1,IF(AND(YEAR(OctSun1+14)=CalendarYear,MONTH(OctSun1+14)=10),OctSun1+14,""),IF(AND(YEAR(OctSun1+21)=CalendarYear,MONTH(OctSun1+21)=10),OctSun1+21,""))</f>
        <v>44485</v>
      </c>
      <c r="S43" s="5"/>
      <c r="U43" s="59"/>
    </row>
    <row r="44" spans="1:21" ht="15.75" customHeight="1" x14ac:dyDescent="0.2">
      <c r="A44" s="24" t="s">
        <v>13</v>
      </c>
      <c r="B44" s="48"/>
      <c r="C44" s="27">
        <f>IF(DAY(SepSun1)=1,IF(AND(YEAR(SepSun1+15)=CalendarYear,MONTH(SepSun1+15)=9),SepSun1+15,""),IF(AND(YEAR(SepSun1+22)=CalendarYear,MONTH(SepSun1+22)=9),SepSun1+22,""))</f>
        <v>44458</v>
      </c>
      <c r="D44" s="29">
        <f>IF(DAY(SepSun1)=1,IF(AND(YEAR(SepSun1+16)=CalendarYear,MONTH(SepSun1+16)=9),SepSun1+16,""),IF(AND(YEAR(SepSun1+23)=CalendarYear,MONTH(SepSun1+23)=9),SepSun1+23,""))</f>
        <v>44459</v>
      </c>
      <c r="E44" s="29">
        <f>IF(DAY(SepSun1)=1,IF(AND(YEAR(SepSun1+17)=CalendarYear,MONTH(SepSun1+17)=9),SepSun1+17,""),IF(AND(YEAR(SepSun1+24)=CalendarYear,MONTH(SepSun1+24)=9),SepSun1+24,""))</f>
        <v>44460</v>
      </c>
      <c r="F44" s="29">
        <f>IF(DAY(SepSun1)=1,IF(AND(YEAR(SepSun1+18)=CalendarYear,MONTH(SepSun1+18)=9),SepSun1+18,""),IF(AND(YEAR(SepSun1+25)=CalendarYear,MONTH(SepSun1+25)=9),SepSun1+25,""))</f>
        <v>44461</v>
      </c>
      <c r="G44" s="29">
        <f>IF(DAY(SepSun1)=1,IF(AND(YEAR(SepSun1+19)=CalendarYear,MONTH(SepSun1+19)=9),SepSun1+19,""),IF(AND(YEAR(SepSun1+26)=CalendarYear,MONTH(SepSun1+26)=9),SepSun1+26,""))</f>
        <v>44462</v>
      </c>
      <c r="H44" s="29">
        <f>IF(DAY(SepSun1)=1,IF(AND(YEAR(SepSun1+20)=CalendarYear,MONTH(SepSun1+20)=9),SepSun1+20,""),IF(AND(YEAR(SepSun1+27)=CalendarYear,MONTH(SepSun1+27)=9),SepSun1+27,""))</f>
        <v>44463</v>
      </c>
      <c r="I44" s="35">
        <f>IF(DAY(SepSun1)=1,IF(AND(YEAR(SepSun1+21)=CalendarYear,MONTH(SepSun1+21)=9),SepSun1+21,""),IF(AND(YEAR(SepSun1+28)=CalendarYear,MONTH(SepSun1+28)=9),SepSun1+28,""))</f>
        <v>44464</v>
      </c>
      <c r="J44" s="48"/>
      <c r="K44" s="27">
        <f>IF(DAY(OctSun1)=1,IF(AND(YEAR(OctSun1+15)=CalendarYear,MONTH(OctSun1+15)=10),OctSun1+15,""),IF(AND(YEAR(OctSun1+22)=CalendarYear,MONTH(OctSun1+22)=10),OctSun1+22,""))</f>
        <v>44486</v>
      </c>
      <c r="L44" s="29">
        <f>IF(DAY(OctSun1)=1,IF(AND(YEAR(OctSun1+16)=CalendarYear,MONTH(OctSun1+16)=10),OctSun1+16,""),IF(AND(YEAR(OctSun1+23)=CalendarYear,MONTH(OctSun1+23)=10),OctSun1+23,""))</f>
        <v>44487</v>
      </c>
      <c r="M44" s="29">
        <f>IF(DAY(OctSun1)=1,IF(AND(YEAR(OctSun1+17)=CalendarYear,MONTH(OctSun1+17)=10),OctSun1+17,""),IF(AND(YEAR(OctSun1+24)=CalendarYear,MONTH(OctSun1+24)=10),OctSun1+24,""))</f>
        <v>44488</v>
      </c>
      <c r="N44" s="29">
        <f>IF(DAY(OctSun1)=1,IF(AND(YEAR(OctSun1+18)=CalendarYear,MONTH(OctSun1+18)=10),OctSun1+18,""),IF(AND(YEAR(OctSun1+25)=CalendarYear,MONTH(OctSun1+25)=10),OctSun1+25,""))</f>
        <v>44489</v>
      </c>
      <c r="O44" s="29">
        <f>IF(DAY(OctSun1)=1,IF(AND(YEAR(OctSun1+19)=CalendarYear,MONTH(OctSun1+19)=10),OctSun1+19,""),IF(AND(YEAR(OctSun1+26)=CalendarYear,MONTH(OctSun1+26)=10),OctSun1+26,""))</f>
        <v>44490</v>
      </c>
      <c r="P44" s="29">
        <f>IF(DAY(OctSun1)=1,IF(AND(YEAR(OctSun1+20)=CalendarYear,MONTH(OctSun1+20)=10),OctSun1+20,""),IF(AND(YEAR(OctSun1+27)=CalendarYear,MONTH(OctSun1+27)=10),OctSun1+27,""))</f>
        <v>44491</v>
      </c>
      <c r="Q44" s="35">
        <f>IF(DAY(OctSun1)=1,IF(AND(YEAR(OctSun1+21)=CalendarYear,MONTH(OctSun1+21)=10),OctSun1+21,""),IF(AND(YEAR(OctSun1+28)=CalendarYear,MONTH(OctSun1+28)=10),OctSun1+28,""))</f>
        <v>44492</v>
      </c>
      <c r="S44" s="5"/>
      <c r="U44" s="58"/>
    </row>
    <row r="45" spans="1:21" ht="15.75" customHeight="1" x14ac:dyDescent="0.2">
      <c r="A45" s="24" t="s">
        <v>14</v>
      </c>
      <c r="B45" s="48"/>
      <c r="C45" s="27">
        <f>IF(DAY(SepSun1)=1,IF(AND(YEAR(SepSun1+22)=CalendarYear,MONTH(SepSun1+22)=9),SepSun1+22,""),IF(AND(YEAR(SepSun1+29)=CalendarYear,MONTH(SepSun1+29)=9),SepSun1+29,""))</f>
        <v>44465</v>
      </c>
      <c r="D45" s="30">
        <f>IF(DAY(SepSun1)=1,IF(AND(YEAR(SepSun1+23)=CalendarYear,MONTH(SepSun1+23)=9),SepSun1+23,""),IF(AND(YEAR(SepSun1+30)=CalendarYear,MONTH(SepSun1+30)=9),SepSun1+30,""))</f>
        <v>44466</v>
      </c>
      <c r="E45" s="30">
        <f>IF(DAY(SepSun1)=1,IF(AND(YEAR(SepSun1+24)=CalendarYear,MONTH(SepSun1+24)=9),SepSun1+24,""),IF(AND(YEAR(SepSun1+31)=CalendarYear,MONTH(SepSun1+31)=9),SepSun1+31,""))</f>
        <v>44467</v>
      </c>
      <c r="F45" s="30">
        <f>IF(DAY(SepSun1)=1,IF(AND(YEAR(SepSun1+25)=CalendarYear,MONTH(SepSun1+25)=9),SepSun1+25,""),IF(AND(YEAR(SepSun1+32)=CalendarYear,MONTH(SepSun1+32)=9),SepSun1+32,""))</f>
        <v>44468</v>
      </c>
      <c r="G45" s="30">
        <f>IF(DAY(SepSun1)=1,IF(AND(YEAR(SepSun1+26)=CalendarYear,MONTH(SepSun1+26)=9),SepSun1+26,""),IF(AND(YEAR(SepSun1+33)=CalendarYear,MONTH(SepSun1+33)=9),SepSun1+33,""))</f>
        <v>44469</v>
      </c>
      <c r="H45" s="4" t="str">
        <f>IF(DAY(SepSun1)=1,IF(AND(YEAR(SepSun1+27)=CalendarYear,MONTH(SepSun1+27)=9),SepSun1+27,""),IF(AND(YEAR(SepSun1+34)=CalendarYear,MONTH(SepSun1+34)=9),SepSun1+34,""))</f>
        <v/>
      </c>
      <c r="I45" s="35" t="str">
        <f>IF(DAY(SepSun1)=1,IF(AND(YEAR(SepSun1+28)=CalendarYear,MONTH(SepSun1+28)=9),SepSun1+28,""),IF(AND(YEAR(SepSun1+35)=CalendarYear,MONTH(SepSun1+35)=9),SepSun1+35,""))</f>
        <v/>
      </c>
      <c r="J45" s="48"/>
      <c r="K45" s="27">
        <f>IF(DAY(OctSun1)=1,IF(AND(YEAR(OctSun1+22)=CalendarYear,MONTH(OctSun1+22)=10),OctSun1+22,""),IF(AND(YEAR(OctSun1+29)=CalendarYear,MONTH(OctSun1+29)=10),OctSun1+29,""))</f>
        <v>44493</v>
      </c>
      <c r="L45" s="30">
        <f>IF(DAY(OctSun1)=1,IF(AND(YEAR(OctSun1+23)=CalendarYear,MONTH(OctSun1+23)=10),OctSun1+23,""),IF(AND(YEAR(OctSun1+30)=CalendarYear,MONTH(OctSun1+30)=10),OctSun1+30,""))</f>
        <v>44494</v>
      </c>
      <c r="M45" s="30">
        <f>IF(DAY(OctSun1)=1,IF(AND(YEAR(OctSun1+24)=CalendarYear,MONTH(OctSun1+24)=10),OctSun1+24,""),IF(AND(YEAR(OctSun1+31)=CalendarYear,MONTH(OctSun1+31)=10),OctSun1+31,""))</f>
        <v>44495</v>
      </c>
      <c r="N45" s="30">
        <f>IF(DAY(OctSun1)=1,IF(AND(YEAR(OctSun1+25)=CalendarYear,MONTH(OctSun1+25)=10),OctSun1+25,""),IF(AND(YEAR(OctSun1+32)=CalendarYear,MONTH(OctSun1+32)=10),OctSun1+32,""))</f>
        <v>44496</v>
      </c>
      <c r="O45" s="30">
        <f>IF(DAY(OctSun1)=1,IF(AND(YEAR(OctSun1+26)=CalendarYear,MONTH(OctSun1+26)=10),OctSun1+26,""),IF(AND(YEAR(OctSun1+33)=CalendarYear,MONTH(OctSun1+33)=10),OctSun1+33,""))</f>
        <v>44497</v>
      </c>
      <c r="P45" s="30">
        <f>IF(DAY(OctSun1)=1,IF(AND(YEAR(OctSun1+27)=CalendarYear,MONTH(OctSun1+27)=10),OctSun1+27,""),IF(AND(YEAR(OctSun1+34)=CalendarYear,MONTH(OctSun1+34)=10),OctSun1+34,""))</f>
        <v>44498</v>
      </c>
      <c r="Q45" s="35">
        <f>IF(DAY(OctSun1)=1,IF(AND(YEAR(OctSun1+28)=CalendarYear,MONTH(OctSun1+28)=10),OctSun1+28,""),IF(AND(YEAR(OctSun1+35)=CalendarYear,MONTH(OctSun1+35)=10),OctSun1+35,""))</f>
        <v>44499</v>
      </c>
      <c r="S45" s="5"/>
      <c r="U45" s="16"/>
    </row>
    <row r="46" spans="1:21" ht="15.75" customHeight="1" x14ac:dyDescent="0.2">
      <c r="A46" s="24"/>
      <c r="B46" s="49"/>
      <c r="C46" s="37" t="str">
        <f>IF(DAY(SepSun1)=1,IF(AND(YEAR(SepSun1+29)=CalendarYear,MONTH(SepSun1+29)=9),SepSun1+29,""),IF(AND(YEAR(SepSun1+36)=CalendarYear,MONTH(SepSun1+36)=9),SepSun1+36,""))</f>
        <v/>
      </c>
      <c r="D46" s="37" t="str">
        <f>IF(DAY(SepSun1)=1,IF(AND(YEAR(SepSun1+30)=CalendarYear,MONTH(SepSun1+30)=9),SepSun1+30,""),IF(AND(YEAR(SepSun1+37)=CalendarYear,MONTH(SepSun1+37)=9),SepSun1+37,""))</f>
        <v/>
      </c>
      <c r="E46" s="37" t="str">
        <f>IF(DAY(SepSun1)=1,IF(AND(YEAR(SepSun1+31)=CalendarYear,MONTH(SepSun1+31)=9),SepSun1+31,""),IF(AND(YEAR(SepSun1+38)=CalendarYear,MONTH(SepSun1+38)=9),SepSun1+38,""))</f>
        <v/>
      </c>
      <c r="F46" s="37" t="str">
        <f>IF(DAY(SepSun1)=1,IF(AND(YEAR(SepSun1+32)=CalendarYear,MONTH(SepSun1+32)=9),SepSun1+32,""),IF(AND(YEAR(SepSun1+39)=CalendarYear,MONTH(SepSun1+39)=9),SepSun1+39,""))</f>
        <v/>
      </c>
      <c r="G46" s="37" t="str">
        <f>IF(DAY(SepSun1)=1,IF(AND(YEAR(SepSun1+33)=CalendarYear,MONTH(SepSun1+33)=9),SepSun1+33,""),IF(AND(YEAR(SepSun1+40)=CalendarYear,MONTH(SepSun1+40)=9),SepSun1+40,""))</f>
        <v/>
      </c>
      <c r="H46" s="37" t="str">
        <f>IF(DAY(SepSun1)=1,IF(AND(YEAR(SepSun1+34)=CalendarYear,MONTH(SepSun1+34)=9),SepSun1+34,""),IF(AND(YEAR(SepSun1+41)=CalendarYear,MONTH(SepSun1+41)=9),SepSun1+41,""))</f>
        <v/>
      </c>
      <c r="I46" s="38" t="str">
        <f>IF(DAY(SepSun1)=1,IF(AND(YEAR(SepSun1+35)=CalendarYear,MONTH(SepSun1+35)=9),SepSun1+35,""),IF(AND(YEAR(SepSun1+42)=CalendarYear,MONTH(SepSun1+42)=9),SepSun1+42,""))</f>
        <v/>
      </c>
      <c r="J46" s="49"/>
      <c r="K46" s="37">
        <f>IF(DAY(OctSun1)=1,IF(AND(YEAR(OctSun1+29)=CalendarYear,MONTH(OctSun1+29)=10),OctSun1+29,""),IF(AND(YEAR(OctSun1+36)=CalendarYear,MONTH(OctSun1+36)=10),OctSun1+36,""))</f>
        <v>44500</v>
      </c>
      <c r="L46" s="37" t="str">
        <f>IF(DAY(OctSun1)=1,IF(AND(YEAR(OctSun1+30)=CalendarYear,MONTH(OctSun1+30)=10),OctSun1+30,""),IF(AND(YEAR(OctSun1+37)=CalendarYear,MONTH(OctSun1+37)=10),OctSun1+37,""))</f>
        <v/>
      </c>
      <c r="M46" s="37" t="str">
        <f>IF(DAY(OctSun1)=1,IF(AND(YEAR(OctSun1+31)=CalendarYear,MONTH(OctSun1+31)=10),OctSun1+31,""),IF(AND(YEAR(OctSun1+38)=CalendarYear,MONTH(OctSun1+38)=10),OctSun1+38,""))</f>
        <v/>
      </c>
      <c r="N46" s="37" t="str">
        <f>IF(DAY(OctSun1)=1,IF(AND(YEAR(OctSun1+32)=CalendarYear,MONTH(OctSun1+32)=10),OctSun1+32,""),IF(AND(YEAR(OctSun1+39)=CalendarYear,MONTH(OctSun1+39)=10),OctSun1+39,""))</f>
        <v/>
      </c>
      <c r="O46" s="37" t="str">
        <f>IF(DAY(OctSun1)=1,IF(AND(YEAR(OctSun1+33)=CalendarYear,MONTH(OctSun1+33)=10),OctSun1+33,""),IF(AND(YEAR(OctSun1+40)=CalendarYear,MONTH(OctSun1+40)=10),OctSun1+40,""))</f>
        <v/>
      </c>
      <c r="P46" s="37" t="str">
        <f>IF(DAY(OctSun1)=1,IF(AND(YEAR(OctSun1+34)=CalendarYear,MONTH(OctSun1+34)=10),OctSun1+34,""),IF(AND(YEAR(OctSun1+41)=CalendarYear,MONTH(OctSun1+41)=10),OctSun1+41,""))</f>
        <v/>
      </c>
      <c r="Q46" s="38" t="str">
        <f>IF(DAY(OctSun1)=1,IF(AND(YEAR(OctSun1+35)=CalendarYear,MONTH(OctSun1+35)=10),OctSun1+35,""),IF(AND(YEAR(OctSun1+42)=CalendarYear,MONTH(OctSun1+42)=10),OctSun1+42,""))</f>
        <v/>
      </c>
      <c r="S46" s="5"/>
      <c r="U46" s="16"/>
    </row>
    <row r="47" spans="1:21" ht="15.75" customHeight="1" x14ac:dyDescent="0.2">
      <c r="A47" s="24" t="s">
        <v>22</v>
      </c>
      <c r="C47" s="2"/>
      <c r="D47" s="2"/>
      <c r="E47" s="2"/>
      <c r="F47" s="2"/>
      <c r="G47" s="2"/>
      <c r="H47" s="2"/>
      <c r="I47" s="2"/>
      <c r="S47" s="5"/>
      <c r="U47" s="16"/>
    </row>
    <row r="48" spans="1:21" ht="15.75" customHeight="1" x14ac:dyDescent="0.2">
      <c r="A48" s="24" t="s">
        <v>15</v>
      </c>
      <c r="B48" s="43"/>
      <c r="C48" s="154" t="s">
        <v>36</v>
      </c>
      <c r="D48" s="154"/>
      <c r="E48" s="154"/>
      <c r="F48" s="154"/>
      <c r="G48" s="154"/>
      <c r="H48" s="154"/>
      <c r="I48" s="155"/>
      <c r="J48" s="51"/>
      <c r="K48" s="154" t="s">
        <v>37</v>
      </c>
      <c r="L48" s="154"/>
      <c r="M48" s="154"/>
      <c r="N48" s="154"/>
      <c r="O48" s="154"/>
      <c r="P48" s="154"/>
      <c r="Q48" s="155"/>
      <c r="S48" s="5"/>
      <c r="U48" s="16"/>
    </row>
    <row r="49" spans="1:21" ht="15.75" customHeight="1" x14ac:dyDescent="0.2">
      <c r="A49" s="24" t="s">
        <v>23</v>
      </c>
      <c r="B49" s="48"/>
      <c r="C49" s="28" t="s">
        <v>0</v>
      </c>
      <c r="D49" s="17" t="s">
        <v>51</v>
      </c>
      <c r="E49" s="17" t="s">
        <v>52</v>
      </c>
      <c r="F49" s="17" t="s">
        <v>53</v>
      </c>
      <c r="G49" s="17" t="s">
        <v>54</v>
      </c>
      <c r="H49" s="17" t="s">
        <v>55</v>
      </c>
      <c r="I49" s="34" t="s">
        <v>56</v>
      </c>
      <c r="J49" s="52"/>
      <c r="K49" s="28" t="s">
        <v>0</v>
      </c>
      <c r="L49" s="17" t="s">
        <v>51</v>
      </c>
      <c r="M49" s="17" t="s">
        <v>52</v>
      </c>
      <c r="N49" s="17" t="s">
        <v>53</v>
      </c>
      <c r="O49" s="17" t="s">
        <v>54</v>
      </c>
      <c r="P49" s="17" t="s">
        <v>55</v>
      </c>
      <c r="Q49" s="34" t="s">
        <v>56</v>
      </c>
      <c r="S49" s="5"/>
      <c r="U49" s="16"/>
    </row>
    <row r="50" spans="1:21" ht="15.75" customHeight="1" x14ac:dyDescent="0.2">
      <c r="A50" s="24"/>
      <c r="B50" s="48"/>
      <c r="C50" s="27" t="str">
        <f>IF(DAY(NovSun1)=1,"",IF(AND(YEAR(NovSun1+1)=CalendarYear,MONTH(NovSun1+1)=11),NovSun1+1,""))</f>
        <v/>
      </c>
      <c r="D50" s="29">
        <f>IF(DAY(NovSun1)=1,"",IF(AND(YEAR(NovSun1+2)=CalendarYear,MONTH(NovSun1+2)=11),NovSun1+2,""))</f>
        <v>44501</v>
      </c>
      <c r="E50" s="29">
        <f>IF(DAY(NovSun1)=1,"",IF(AND(YEAR(NovSun1+3)=CalendarYear,MONTH(NovSun1+3)=11),NovSun1+3,""))</f>
        <v>44502</v>
      </c>
      <c r="F50" s="29">
        <f>IF(DAY(NovSun1)=1,"",IF(AND(YEAR(NovSun1+4)=CalendarYear,MONTH(NovSun1+4)=11),NovSun1+4,""))</f>
        <v>44503</v>
      </c>
      <c r="G50" s="29">
        <f>IF(DAY(NovSun1)=1,"",IF(AND(YEAR(NovSun1+5)=CalendarYear,MONTH(NovSun1+5)=11),NovSun1+5,""))</f>
        <v>44504</v>
      </c>
      <c r="H50" s="29">
        <f>IF(DAY(NovSun1)=1,"",IF(AND(YEAR(NovSun1+6)=CalendarYear,MONTH(NovSun1+6)=11),NovSun1+6,""))</f>
        <v>44505</v>
      </c>
      <c r="I50" s="35">
        <f>IF(DAY(NovSun1)=1,IF(AND(YEAR(NovSun1)=CalendarYear,MONTH(NovSun1)=11),NovSun1,""),IF(AND(YEAR(NovSun1+7)=CalendarYear,MONTH(NovSun1+7)=11),NovSun1+7,""))</f>
        <v>44506</v>
      </c>
      <c r="J50" s="53"/>
      <c r="K50" s="27" t="str">
        <f>IF(DAY(DecSun1)=1,"",IF(AND(YEAR(DecSun1+1)=CalendarYear,MONTH(DecSun1+1)=12),DecSun1+1,""))</f>
        <v/>
      </c>
      <c r="L50" s="4" t="str">
        <f>IF(DAY(DecSun1)=1,"",IF(AND(YEAR(DecSun1+2)=CalendarYear,MONTH(DecSun1+2)=12),DecSun1+2,""))</f>
        <v/>
      </c>
      <c r="M50" s="4" t="str">
        <f>IF(DAY(DecSun1)=1,"",IF(AND(YEAR(DecSun1+3)=CalendarYear,MONTH(DecSun1+3)=12),DecSun1+3,""))</f>
        <v/>
      </c>
      <c r="N50" s="29">
        <f>IF(DAY(DecSun1)=1,"",IF(AND(YEAR(DecSun1+4)=CalendarYear,MONTH(DecSun1+4)=12),DecSun1+4,""))</f>
        <v>44531</v>
      </c>
      <c r="O50" s="29">
        <f>IF(DAY(DecSun1)=1,"",IF(AND(YEAR(DecSun1+5)=CalendarYear,MONTH(DecSun1+5)=12),DecSun1+5,""))</f>
        <v>44532</v>
      </c>
      <c r="P50" s="29">
        <f>IF(DAY(DecSun1)=1,"",IF(AND(YEAR(DecSun1+6)=CalendarYear,MONTH(DecSun1+6)=12),DecSun1+6,""))</f>
        <v>44533</v>
      </c>
      <c r="Q50" s="35">
        <f>IF(DAY(DecSun1)=1,IF(AND(YEAR(DecSun1)=CalendarYear,MONTH(DecSun1)=12),DecSun1,""),IF(AND(YEAR(DecSun1+7)=CalendarYear,MONTH(DecSun1+7)=12),DecSun1+7,""))</f>
        <v>44534</v>
      </c>
      <c r="S50" s="5"/>
      <c r="U50" s="9"/>
    </row>
    <row r="51" spans="1:21" ht="15.75" customHeight="1" x14ac:dyDescent="0.2">
      <c r="A51" s="24" t="s">
        <v>24</v>
      </c>
      <c r="B51" s="48"/>
      <c r="C51" s="27">
        <f>IF(DAY(NovSun1)=1,IF(AND(YEAR(NovSun1+1)=CalendarYear,MONTH(NovSun1+1)=11),NovSun1+1,""),IF(AND(YEAR(NovSun1+8)=CalendarYear,MONTH(NovSun1+8)=11),NovSun1+8,""))</f>
        <v>44507</v>
      </c>
      <c r="D51" s="30">
        <f>IF(DAY(NovSun1)=1,IF(AND(YEAR(NovSun1+2)=CalendarYear,MONTH(NovSun1+2)=11),NovSun1+2,""),IF(AND(YEAR(NovSun1+9)=CalendarYear,MONTH(NovSun1+9)=11),NovSun1+9,""))</f>
        <v>44508</v>
      </c>
      <c r="E51" s="30">
        <f>IF(DAY(NovSun1)=1,IF(AND(YEAR(NovSun1+3)=CalendarYear,MONTH(NovSun1+3)=11),NovSun1+3,""),IF(AND(YEAR(NovSun1+10)=CalendarYear,MONTH(NovSun1+10)=11),NovSun1+10,""))</f>
        <v>44509</v>
      </c>
      <c r="F51" s="30">
        <f>IF(DAY(NovSun1)=1,IF(AND(YEAR(NovSun1+4)=CalendarYear,MONTH(NovSun1+4)=11),NovSun1+4,""),IF(AND(YEAR(NovSun1+11)=CalendarYear,MONTH(NovSun1+11)=11),NovSun1+11,""))</f>
        <v>44510</v>
      </c>
      <c r="G51" s="30">
        <f>IF(DAY(NovSun1)=1,IF(AND(YEAR(NovSun1+5)=CalendarYear,MONTH(NovSun1+5)=11),NovSun1+5,""),IF(AND(YEAR(NovSun1+12)=CalendarYear,MONTH(NovSun1+12)=11),NovSun1+12,""))</f>
        <v>44511</v>
      </c>
      <c r="H51" s="30">
        <f>IF(DAY(NovSun1)=1,IF(AND(YEAR(NovSun1+6)=CalendarYear,MONTH(NovSun1+6)=11),NovSun1+6,""),IF(AND(YEAR(NovSun1+13)=CalendarYear,MONTH(NovSun1+13)=11),NovSun1+13,""))</f>
        <v>44512</v>
      </c>
      <c r="I51" s="35">
        <f>IF(DAY(NovSun1)=1,IF(AND(YEAR(NovSun1+7)=CalendarYear,MONTH(NovSun1+7)=11),NovSun1+7,""),IF(AND(YEAR(NovSun1+14)=CalendarYear,MONTH(NovSun1+14)=11),NovSun1+14,""))</f>
        <v>44513</v>
      </c>
      <c r="J51" s="53"/>
      <c r="K51" s="27">
        <f>IF(DAY(DecSun1)=1,IF(AND(YEAR(DecSun1+1)=CalendarYear,MONTH(DecSun1+1)=12),DecSun1+1,""),IF(AND(YEAR(DecSun1+8)=CalendarYear,MONTH(DecSun1+8)=12),DecSun1+8,""))</f>
        <v>44535</v>
      </c>
      <c r="L51" s="30">
        <f>IF(DAY(DecSun1)=1,IF(AND(YEAR(DecSun1+2)=CalendarYear,MONTH(DecSun1+2)=12),DecSun1+2,""),IF(AND(YEAR(DecSun1+9)=CalendarYear,MONTH(DecSun1+9)=12),DecSun1+9,""))</f>
        <v>44536</v>
      </c>
      <c r="M51" s="30">
        <f>IF(DAY(DecSun1)=1,IF(AND(YEAR(DecSun1+3)=CalendarYear,MONTH(DecSun1+3)=12),DecSun1+3,""),IF(AND(YEAR(DecSun1+10)=CalendarYear,MONTH(DecSun1+10)=12),DecSun1+10,""))</f>
        <v>44537</v>
      </c>
      <c r="N51" s="30">
        <f>IF(DAY(DecSun1)=1,IF(AND(YEAR(DecSun1+4)=CalendarYear,MONTH(DecSun1+4)=12),DecSun1+4,""),IF(AND(YEAR(DecSun1+11)=CalendarYear,MONTH(DecSun1+11)=12),DecSun1+11,""))</f>
        <v>44538</v>
      </c>
      <c r="O51" s="30">
        <f>IF(DAY(DecSun1)=1,IF(AND(YEAR(DecSun1+5)=CalendarYear,MONTH(DecSun1+5)=12),DecSun1+5,""),IF(AND(YEAR(DecSun1+12)=CalendarYear,MONTH(DecSun1+12)=12),DecSun1+12,""))</f>
        <v>44539</v>
      </c>
      <c r="P51" s="30">
        <f>IF(DAY(DecSun1)=1,IF(AND(YEAR(DecSun1+6)=CalendarYear,MONTH(DecSun1+6)=12),DecSun1+6,""),IF(AND(YEAR(DecSun1+13)=CalendarYear,MONTH(DecSun1+13)=12),DecSun1+13,""))</f>
        <v>44540</v>
      </c>
      <c r="Q51" s="35">
        <f>IF(DAY(DecSun1)=1,IF(AND(YEAR(DecSun1+7)=CalendarYear,MONTH(DecSun1+7)=12),DecSun1+7,""),IF(AND(YEAR(DecSun1+14)=CalendarYear,MONTH(DecSun1+14)=12),DecSun1+14,""))</f>
        <v>44541</v>
      </c>
      <c r="S51" s="5"/>
      <c r="U51" s="158"/>
    </row>
    <row r="52" spans="1:21" ht="15.75" customHeight="1" x14ac:dyDescent="0.2">
      <c r="B52" s="48"/>
      <c r="C52" s="27">
        <f>IF(DAY(NovSun1)=1,IF(AND(YEAR(NovSun1+8)=CalendarYear,MONTH(NovSun1+8)=11),NovSun1+8,""),IF(AND(YEAR(NovSun1+15)=CalendarYear,MONTH(NovSun1+15)=11),NovSun1+15,""))</f>
        <v>44514</v>
      </c>
      <c r="D52" s="29">
        <f>IF(DAY(NovSun1)=1,IF(AND(YEAR(NovSun1+9)=CalendarYear,MONTH(NovSun1+9)=11),NovSun1+9,""),IF(AND(YEAR(NovSun1+16)=CalendarYear,MONTH(NovSun1+16)=11),NovSun1+16,""))</f>
        <v>44515</v>
      </c>
      <c r="E52" s="29">
        <f>IF(DAY(NovSun1)=1,IF(AND(YEAR(NovSun1+10)=CalendarYear,MONTH(NovSun1+10)=11),NovSun1+10,""),IF(AND(YEAR(NovSun1+17)=CalendarYear,MONTH(NovSun1+17)=11),NovSun1+17,""))</f>
        <v>44516</v>
      </c>
      <c r="F52" s="29">
        <f>IF(DAY(NovSun1)=1,IF(AND(YEAR(NovSun1+11)=CalendarYear,MONTH(NovSun1+11)=11),NovSun1+11,""),IF(AND(YEAR(NovSun1+18)=CalendarYear,MONTH(NovSun1+18)=11),NovSun1+18,""))</f>
        <v>44517</v>
      </c>
      <c r="G52" s="29">
        <f>IF(DAY(NovSun1)=1,IF(AND(YEAR(NovSun1+12)=CalendarYear,MONTH(NovSun1+12)=11),NovSun1+12,""),IF(AND(YEAR(NovSun1+19)=CalendarYear,MONTH(NovSun1+19)=11),NovSun1+19,""))</f>
        <v>44518</v>
      </c>
      <c r="H52" s="29">
        <f>IF(DAY(NovSun1)=1,IF(AND(YEAR(NovSun1+13)=CalendarYear,MONTH(NovSun1+13)=11),NovSun1+13,""),IF(AND(YEAR(NovSun1+20)=CalendarYear,MONTH(NovSun1+20)=11),NovSun1+20,""))</f>
        <v>44519</v>
      </c>
      <c r="I52" s="35">
        <f>IF(DAY(NovSun1)=1,IF(AND(YEAR(NovSun1+14)=CalendarYear,MONTH(NovSun1+14)=11),NovSun1+14,""),IF(AND(YEAR(NovSun1+21)=CalendarYear,MONTH(NovSun1+21)=11),NovSun1+21,""))</f>
        <v>44520</v>
      </c>
      <c r="J52" s="53"/>
      <c r="K52" s="27">
        <f>IF(DAY(DecSun1)=1,IF(AND(YEAR(DecSun1+8)=CalendarYear,MONTH(DecSun1+8)=12),DecSun1+8,""),IF(AND(YEAR(DecSun1+15)=CalendarYear,MONTH(DecSun1+15)=12),DecSun1+15,""))</f>
        <v>44542</v>
      </c>
      <c r="L52" s="29">
        <f>IF(DAY(DecSun1)=1,IF(AND(YEAR(DecSun1+9)=CalendarYear,MONTH(DecSun1+9)=12),DecSun1+9,""),IF(AND(YEAR(DecSun1+16)=CalendarYear,MONTH(DecSun1+16)=12),DecSun1+16,""))</f>
        <v>44543</v>
      </c>
      <c r="M52" s="29">
        <f>IF(DAY(DecSun1)=1,IF(AND(YEAR(DecSun1+10)=CalendarYear,MONTH(DecSun1+10)=12),DecSun1+10,""),IF(AND(YEAR(DecSun1+17)=CalendarYear,MONTH(DecSun1+17)=12),DecSun1+17,""))</f>
        <v>44544</v>
      </c>
      <c r="N52" s="29">
        <f>IF(DAY(DecSun1)=1,IF(AND(YEAR(DecSun1+11)=CalendarYear,MONTH(DecSun1+11)=12),DecSun1+11,""),IF(AND(YEAR(DecSun1+18)=CalendarYear,MONTH(DecSun1+18)=12),DecSun1+18,""))</f>
        <v>44545</v>
      </c>
      <c r="O52" s="29">
        <f>IF(DAY(DecSun1)=1,IF(AND(YEAR(DecSun1+12)=CalendarYear,MONTH(DecSun1+12)=12),DecSun1+12,""),IF(AND(YEAR(DecSun1+19)=CalendarYear,MONTH(DecSun1+19)=12),DecSun1+19,""))</f>
        <v>44546</v>
      </c>
      <c r="P52" s="29">
        <f>IF(DAY(DecSun1)=1,IF(AND(YEAR(DecSun1+13)=CalendarYear,MONTH(DecSun1+13)=12),DecSun1+13,""),IF(AND(YEAR(DecSun1+20)=CalendarYear,MONTH(DecSun1+20)=12),DecSun1+20,""))</f>
        <v>44547</v>
      </c>
      <c r="Q52" s="35">
        <f>IF(DAY(DecSun1)=1,IF(AND(YEAR(DecSun1+14)=CalendarYear,MONTH(DecSun1+14)=12),DecSun1+14,""),IF(AND(YEAR(DecSun1+21)=CalendarYear,MONTH(DecSun1+21)=12),DecSun1+21,""))</f>
        <v>44548</v>
      </c>
      <c r="S52" s="5"/>
      <c r="U52" s="158"/>
    </row>
    <row r="53" spans="1:21" ht="15.75" customHeight="1" x14ac:dyDescent="0.2">
      <c r="B53" s="48"/>
      <c r="C53" s="27">
        <f>IF(DAY(NovSun1)=1,IF(AND(YEAR(NovSun1+15)=CalendarYear,MONTH(NovSun1+15)=11),NovSun1+15,""),IF(AND(YEAR(NovSun1+22)=CalendarYear,MONTH(NovSun1+22)=11),NovSun1+22,""))</f>
        <v>44521</v>
      </c>
      <c r="D53" s="30">
        <f>IF(DAY(NovSun1)=1,IF(AND(YEAR(NovSun1+16)=CalendarYear,MONTH(NovSun1+16)=11),NovSun1+16,""),IF(AND(YEAR(NovSun1+23)=CalendarYear,MONTH(NovSun1+23)=11),NovSun1+23,""))</f>
        <v>44522</v>
      </c>
      <c r="E53" s="30">
        <f>IF(DAY(NovSun1)=1,IF(AND(YEAR(NovSun1+17)=CalendarYear,MONTH(NovSun1+17)=11),NovSun1+17,""),IF(AND(YEAR(NovSun1+24)=CalendarYear,MONTH(NovSun1+24)=11),NovSun1+24,""))</f>
        <v>44523</v>
      </c>
      <c r="F53" s="30">
        <f>IF(DAY(NovSun1)=1,IF(AND(YEAR(NovSun1+18)=CalendarYear,MONTH(NovSun1+18)=11),NovSun1+18,""),IF(AND(YEAR(NovSun1+25)=CalendarYear,MONTH(NovSun1+25)=11),NovSun1+25,""))</f>
        <v>44524</v>
      </c>
      <c r="G53" s="30">
        <f>IF(DAY(NovSun1)=1,IF(AND(YEAR(NovSun1+19)=CalendarYear,MONTH(NovSun1+19)=11),NovSun1+19,""),IF(AND(YEAR(NovSun1+26)=CalendarYear,MONTH(NovSun1+26)=11),NovSun1+26,""))</f>
        <v>44525</v>
      </c>
      <c r="H53" s="30">
        <f>IF(DAY(NovSun1)=1,IF(AND(YEAR(NovSun1+20)=CalendarYear,MONTH(NovSun1+20)=11),NovSun1+20,""),IF(AND(YEAR(NovSun1+27)=CalendarYear,MONTH(NovSun1+27)=11),NovSun1+27,""))</f>
        <v>44526</v>
      </c>
      <c r="I53" s="35">
        <f>IF(DAY(NovSun1)=1,IF(AND(YEAR(NovSun1+21)=CalendarYear,MONTH(NovSun1+21)=11),NovSun1+21,""),IF(AND(YEAR(NovSun1+28)=CalendarYear,MONTH(NovSun1+28)=11),NovSun1+28,""))</f>
        <v>44527</v>
      </c>
      <c r="J53" s="53"/>
      <c r="K53" s="27">
        <f>IF(DAY(DecSun1)=1,IF(AND(YEAR(DecSun1+15)=CalendarYear,MONTH(DecSun1+15)=12),DecSun1+15,""),IF(AND(YEAR(DecSun1+22)=CalendarYear,MONTH(DecSun1+22)=12),DecSun1+22,""))</f>
        <v>44549</v>
      </c>
      <c r="L53" s="30">
        <f>IF(DAY(DecSun1)=1,IF(AND(YEAR(DecSun1+16)=CalendarYear,MONTH(DecSun1+16)=12),DecSun1+16,""),IF(AND(YEAR(DecSun1+23)=CalendarYear,MONTH(DecSun1+23)=12),DecSun1+23,""))</f>
        <v>44550</v>
      </c>
      <c r="M53" s="30">
        <f>IF(DAY(DecSun1)=1,IF(AND(YEAR(DecSun1+17)=CalendarYear,MONTH(DecSun1+17)=12),DecSun1+17,""),IF(AND(YEAR(DecSun1+24)=CalendarYear,MONTH(DecSun1+24)=12),DecSun1+24,""))</f>
        <v>44551</v>
      </c>
      <c r="N53" s="30">
        <f>IF(DAY(DecSun1)=1,IF(AND(YEAR(DecSun1+18)=CalendarYear,MONTH(DecSun1+18)=12),DecSun1+18,""),IF(AND(YEAR(DecSun1+25)=CalendarYear,MONTH(DecSun1+25)=12),DecSun1+25,""))</f>
        <v>44552</v>
      </c>
      <c r="O53" s="30">
        <f>IF(DAY(DecSun1)=1,IF(AND(YEAR(DecSun1+19)=CalendarYear,MONTH(DecSun1+19)=12),DecSun1+19,""),IF(AND(YEAR(DecSun1+26)=CalendarYear,MONTH(DecSun1+26)=12),DecSun1+26,""))</f>
        <v>44553</v>
      </c>
      <c r="P53" s="107">
        <f>IF(DAY(DecSun1)=1,IF(AND(YEAR(DecSun1+20)=CalendarYear,MONTH(DecSun1+20)=12),DecSun1+20,""),IF(AND(YEAR(DecSun1+27)=CalendarYear,MONTH(DecSun1+27)=12),DecSun1+27,""))</f>
        <v>44554</v>
      </c>
      <c r="Q53" s="50">
        <f>IF(DAY(DecSun1)=1,IF(AND(YEAR(DecSun1+21)=CalendarYear,MONTH(DecSun1+21)=12),DecSun1+21,""),IF(AND(YEAR(DecSun1+28)=CalendarYear,MONTH(DecSun1+28)=12),DecSun1+28,""))</f>
        <v>44555</v>
      </c>
      <c r="S53" s="5"/>
      <c r="U53" s="158"/>
    </row>
    <row r="54" spans="1:21" ht="15.75" customHeight="1" x14ac:dyDescent="0.2">
      <c r="B54" s="48"/>
      <c r="C54" s="27">
        <f>IF(DAY(NovSun1)=1,IF(AND(YEAR(NovSun1+22)=CalendarYear,MONTH(NovSun1+22)=11),NovSun1+22,""),IF(AND(YEAR(NovSun1+29)=CalendarYear,MONTH(NovSun1+29)=11),NovSun1+29,""))</f>
        <v>44528</v>
      </c>
      <c r="D54" s="29">
        <f>IF(DAY(NovSun1)=1,IF(AND(YEAR(NovSun1+23)=CalendarYear,MONTH(NovSun1+23)=11),NovSun1+23,""),IF(AND(YEAR(NovSun1+30)=CalendarYear,MONTH(NovSun1+30)=11),NovSun1+30,""))</f>
        <v>44529</v>
      </c>
      <c r="E54" s="29">
        <f>IF(DAY(NovSun1)=1,IF(AND(YEAR(NovSun1+24)=CalendarYear,MONTH(NovSun1+24)=11),NovSun1+24,""),IF(AND(YEAR(NovSun1+31)=CalendarYear,MONTH(NovSun1+31)=11),NovSun1+31,""))</f>
        <v>44530</v>
      </c>
      <c r="F54" s="4" t="str">
        <f>IF(DAY(NovSun1)=1,IF(AND(YEAR(NovSun1+25)=CalendarYear,MONTH(NovSun1+25)=11),NovSun1+25,""),IF(AND(YEAR(NovSun1+32)=CalendarYear,MONTH(NovSun1+32)=11),NovSun1+32,""))</f>
        <v/>
      </c>
      <c r="G54" s="4" t="str">
        <f>IF(DAY(NovSun1)=1,IF(AND(YEAR(NovSun1+26)=CalendarYear,MONTH(NovSun1+26)=11),NovSun1+26,""),IF(AND(YEAR(NovSun1+33)=CalendarYear,MONTH(NovSun1+33)=11),NovSun1+33,""))</f>
        <v/>
      </c>
      <c r="H54" s="4" t="str">
        <f>IF(DAY(NovSun1)=1,IF(AND(YEAR(NovSun1+27)=CalendarYear,MONTH(NovSun1+27)=11),NovSun1+27,""),IF(AND(YEAR(NovSun1+34)=CalendarYear,MONTH(NovSun1+34)=11),NovSun1+34,""))</f>
        <v/>
      </c>
      <c r="I54" s="35" t="str">
        <f>IF(DAY(NovSun1)=1,IF(AND(YEAR(NovSun1+28)=CalendarYear,MONTH(NovSun1+28)=11),NovSun1+28,""),IF(AND(YEAR(NovSun1+35)=CalendarYear,MONTH(NovSun1+35)=11),NovSun1+35,""))</f>
        <v/>
      </c>
      <c r="J54" s="53"/>
      <c r="K54" s="27">
        <f>IF(DAY(DecSun1)=1,IF(AND(YEAR(DecSun1+22)=CalendarYear,MONTH(DecSun1+22)=12),DecSun1+22,""),IF(AND(YEAR(DecSun1+29)=CalendarYear,MONTH(DecSun1+29)=12),DecSun1+29,""))</f>
        <v>44556</v>
      </c>
      <c r="L54" s="29">
        <f>IF(DAY(DecSun1)=1,IF(AND(YEAR(DecSun1+23)=CalendarYear,MONTH(DecSun1+23)=12),DecSun1+23,""),IF(AND(YEAR(DecSun1+30)=CalendarYear,MONTH(DecSun1+30)=12),DecSun1+30,""))</f>
        <v>44557</v>
      </c>
      <c r="M54" s="29">
        <f>IF(DAY(DecSun1)=1,IF(AND(YEAR(DecSun1+24)=CalendarYear,MONTH(DecSun1+24)=12),DecSun1+24,""),IF(AND(YEAR(DecSun1+31)=CalendarYear,MONTH(DecSun1+31)=12),DecSun1+31,""))</f>
        <v>44558</v>
      </c>
      <c r="N54" s="29">
        <f>IF(DAY(DecSun1)=1,IF(AND(YEAR(DecSun1+25)=CalendarYear,MONTH(DecSun1+25)=12),DecSun1+25,""),IF(AND(YEAR(DecSun1+32)=CalendarYear,MONTH(DecSun1+32)=12),DecSun1+32,""))</f>
        <v>44559</v>
      </c>
      <c r="O54" s="29">
        <f>IF(DAY(DecSun1)=1,IF(AND(YEAR(DecSun1+26)=CalendarYear,MONTH(DecSun1+26)=12),DecSun1+26,""),IF(AND(YEAR(DecSun1+33)=CalendarYear,MONTH(DecSun1+33)=12),DecSun1+33,""))</f>
        <v>44560</v>
      </c>
      <c r="P54" s="104">
        <f>IF(DAY(DecSun1)=1,IF(AND(YEAR(DecSun1+27)=CalendarYear,MONTH(DecSun1+27)=12),DecSun1+27,""),IF(AND(YEAR(DecSun1+34)=CalendarYear,MONTH(DecSun1+34)=12),DecSun1+34,""))</f>
        <v>44561</v>
      </c>
      <c r="Q54" s="50">
        <v>1</v>
      </c>
      <c r="S54" s="5"/>
      <c r="U54" s="158"/>
    </row>
    <row r="55" spans="1:21" ht="15.75" customHeight="1" x14ac:dyDescent="0.2">
      <c r="B55" s="49"/>
      <c r="C55" s="37" t="str">
        <f>IF(DAY(NovSun1)=1,IF(AND(YEAR(NovSun1+29)=CalendarYear,MONTH(NovSun1+29)=11),NovSun1+29,""),IF(AND(YEAR(NovSun1+36)=CalendarYear,MONTH(NovSun1+36)=11),NovSun1+36,""))</f>
        <v/>
      </c>
      <c r="D55" s="37" t="str">
        <f>IF(DAY(NovSun1)=1,IF(AND(YEAR(NovSun1+30)=CalendarYear,MONTH(NovSun1+30)=11),NovSun1+30,""),IF(AND(YEAR(NovSun1+37)=CalendarYear,MONTH(NovSun1+37)=11),NovSun1+37,""))</f>
        <v/>
      </c>
      <c r="E55" s="37" t="str">
        <f>IF(DAY(NovSun1)=1,IF(AND(YEAR(NovSun1+31)=CalendarYear,MONTH(NovSun1+31)=11),NovSun1+31,""),IF(AND(YEAR(NovSun1+38)=CalendarYear,MONTH(NovSun1+38)=11),NovSun1+38,""))</f>
        <v/>
      </c>
      <c r="F55" s="37" t="str">
        <f>IF(DAY(NovSun1)=1,IF(AND(YEAR(NovSun1+32)=CalendarYear,MONTH(NovSun1+32)=11),NovSun1+32,""),IF(AND(YEAR(NovSun1+39)=CalendarYear,MONTH(NovSun1+39)=11),NovSun1+39,""))</f>
        <v/>
      </c>
      <c r="G55" s="37" t="str">
        <f>IF(DAY(NovSun1)=1,IF(AND(YEAR(NovSun1+33)=CalendarYear,MONTH(NovSun1+33)=11),NovSun1+33,""),IF(AND(YEAR(NovSun1+40)=CalendarYear,MONTH(NovSun1+40)=11),NovSun1+40,""))</f>
        <v/>
      </c>
      <c r="H55" s="37" t="str">
        <f>IF(DAY(NovSun1)=1,IF(AND(YEAR(NovSun1+34)=CalendarYear,MONTH(NovSun1+34)=11),NovSun1+34,""),IF(AND(YEAR(NovSun1+41)=CalendarYear,MONTH(NovSun1+41)=11),NovSun1+41,""))</f>
        <v/>
      </c>
      <c r="I55" s="38" t="str">
        <f>IF(DAY(NovSun1)=1,IF(AND(YEAR(NovSun1+35)=CalendarYear,MONTH(NovSun1+35)=11),NovSun1+35,""),IF(AND(YEAR(NovSun1+42)=CalendarYear,MONTH(NovSun1+42)=11),NovSun1+42,""))</f>
        <v/>
      </c>
      <c r="J55" s="54"/>
      <c r="K55" s="37" t="str">
        <f>IF(DAY(DecSun1)=1,IF(AND(YEAR(DecSun1+29)=CalendarYear,MONTH(DecSun1+29)=12),DecSun1+29,""),IF(AND(YEAR(DecSun1+36)=CalendarYear,MONTH(DecSun1+36)=12),DecSun1+36,""))</f>
        <v/>
      </c>
      <c r="L55" s="37" t="str">
        <f>IF(DAY(DecSun1)=1,IF(AND(YEAR(DecSun1+30)=CalendarYear,MONTH(DecSun1+30)=12),DecSun1+30,""),IF(AND(YEAR(DecSun1+37)=CalendarYear,MONTH(DecSun1+37)=12),DecSun1+37,""))</f>
        <v/>
      </c>
      <c r="M55" s="37" t="str">
        <f>IF(DAY(DecSun1)=1,IF(AND(YEAR(DecSun1+31)=CalendarYear,MONTH(DecSun1+31)=12),DecSun1+31,""),IF(AND(YEAR(DecSun1+38)=CalendarYear,MONTH(DecSun1+38)=12),DecSun1+38,""))</f>
        <v/>
      </c>
      <c r="N55" s="37" t="str">
        <f>IF(DAY(DecSun1)=1,IF(AND(YEAR(DecSun1+32)=CalendarYear,MONTH(DecSun1+32)=12),DecSun1+32,""),IF(AND(YEAR(DecSun1+39)=CalendarYear,MONTH(DecSun1+39)=12),DecSun1+39,""))</f>
        <v/>
      </c>
      <c r="O55" s="37" t="str">
        <f>IF(DAY(DecSun1)=1,IF(AND(YEAR(DecSun1+33)=CalendarYear,MONTH(DecSun1+33)=12),DecSun1+33,""),IF(AND(YEAR(DecSun1+40)=CalendarYear,MONTH(DecSun1+40)=12),DecSun1+40,""))</f>
        <v/>
      </c>
      <c r="P55" s="37" t="str">
        <f>IF(DAY(DecSun1)=1,IF(AND(YEAR(DecSun1+34)=CalendarYear,MONTH(DecSun1+34)=12),DecSun1+34,""),IF(AND(YEAR(DecSun1+41)=CalendarYear,MONTH(DecSun1+41)=12),DecSun1+41,""))</f>
        <v/>
      </c>
      <c r="Q55" s="38" t="str">
        <f>IF(DAY(DecSun1)=1,IF(AND(YEAR(DecSun1+35)=CalendarYear,MONTH(DecSun1+35)=12),DecSun1+35,""),IF(AND(YEAR(DecSun1+42)=CalendarYear,MONTH(DecSun1+42)=12),DecSun1+42,""))</f>
        <v/>
      </c>
      <c r="S55" s="5"/>
      <c r="U55" s="158"/>
    </row>
    <row r="56" spans="1:21" ht="15.75" customHeight="1" x14ac:dyDescent="0.2">
      <c r="K56" s="2"/>
      <c r="L56" s="2"/>
      <c r="M56" s="2"/>
      <c r="N56" s="2"/>
      <c r="O56" s="2"/>
      <c r="P56" s="2"/>
      <c r="Q56" s="2"/>
      <c r="U56" s="8"/>
    </row>
    <row r="57" spans="1:21" ht="15" customHeight="1" x14ac:dyDescent="0.2">
      <c r="U57" s="8"/>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6">
    <mergeCell ref="K48:Q48"/>
    <mergeCell ref="U51:U55"/>
    <mergeCell ref="C1:F1"/>
    <mergeCell ref="G1:Q1"/>
    <mergeCell ref="B2:J2"/>
    <mergeCell ref="C3:I3"/>
    <mergeCell ref="K3:Q3"/>
    <mergeCell ref="C12:I12"/>
    <mergeCell ref="K12:Q12"/>
    <mergeCell ref="C21:I21"/>
    <mergeCell ref="K21:Q21"/>
    <mergeCell ref="C30:I30"/>
    <mergeCell ref="K30:Q30"/>
    <mergeCell ref="C39:I39"/>
    <mergeCell ref="K39:Q39"/>
    <mergeCell ref="C48:I48"/>
  </mergeCells>
  <dataValidations count="1">
    <dataValidation allowBlank="1" showInputMessage="1" showErrorMessage="1" errorTitle="Invalid Year" error="Enter a year from 1900 to 9999, or use the scroll bar to find a year." sqref="C1" xr:uid="{B94B048C-4442-456D-A2E4-7967F1EDC075}"/>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controlPr defaultSize="0" print="0" autoPict="0" altText="Use the spinner button to change calendar year or enter year in cell C1">
                <anchor moveWithCells="1">
                  <from>
                    <xdr:col>1</xdr:col>
                    <xdr:colOff>0</xdr:colOff>
                    <xdr:row>0</xdr:row>
                    <xdr:rowOff>38100</xdr:rowOff>
                  </from>
                  <to>
                    <xdr:col>1</xdr:col>
                    <xdr:colOff>180975</xdr:colOff>
                    <xdr:row>2</xdr:row>
                    <xdr:rowOff>38100</xdr:rowOff>
                  </to>
                </anchor>
              </controlPr>
            </control>
          </mc:Choice>
        </mc:AlternateContent>
        <mc:AlternateContent xmlns:mc="http://schemas.openxmlformats.org/markup-compatibility/2006">
          <mc:Choice Requires="x14">
            <control shapeId="3074" r:id="rId5" name="Spinner 2">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40BEC-6661-41E7-9526-0060D7749337}">
  <dimension ref="A1:AK63"/>
  <sheetViews>
    <sheetView workbookViewId="0">
      <selection activeCell="B4" sqref="B1:O1048576"/>
    </sheetView>
  </sheetViews>
  <sheetFormatPr defaultColWidth="9.5" defaultRowHeight="11.25" x14ac:dyDescent="0.2"/>
  <cols>
    <col min="1" max="1" width="1.5" style="113" customWidth="1"/>
    <col min="2" max="15" width="5.83203125" customWidth="1"/>
    <col min="16" max="17" width="1.1640625" customWidth="1"/>
    <col min="18" max="18" width="33.1640625" customWidth="1"/>
    <col min="19" max="19" width="60" customWidth="1"/>
    <col min="20" max="20" width="49.1640625" customWidth="1"/>
    <col min="21" max="39" width="9.33203125" customWidth="1"/>
  </cols>
  <sheetData>
    <row r="1" spans="1:37" ht="30" customHeight="1" x14ac:dyDescent="0.2">
      <c r="A1" s="109" t="s">
        <v>6</v>
      </c>
      <c r="B1" s="166">
        <v>2021</v>
      </c>
      <c r="C1" s="166">
        <v>1902</v>
      </c>
      <c r="D1" s="166"/>
      <c r="E1" s="166"/>
      <c r="F1" s="167" t="s">
        <v>50</v>
      </c>
      <c r="G1" s="168"/>
      <c r="H1" s="168"/>
      <c r="I1" s="168"/>
      <c r="J1" s="168"/>
      <c r="K1" s="168"/>
      <c r="L1" s="168"/>
      <c r="M1" s="168"/>
      <c r="N1" s="168"/>
      <c r="O1" s="168"/>
      <c r="P1" s="110"/>
      <c r="Q1" s="110"/>
      <c r="R1" s="96" t="s">
        <v>44</v>
      </c>
      <c r="S1" s="111"/>
    </row>
    <row r="2" spans="1:37" ht="15" customHeight="1" x14ac:dyDescent="0.2">
      <c r="A2" s="112" t="s">
        <v>7</v>
      </c>
      <c r="B2" s="153"/>
      <c r="C2" s="153"/>
      <c r="D2" s="153"/>
      <c r="E2" s="153"/>
      <c r="F2" s="153"/>
      <c r="G2" s="153"/>
      <c r="H2" s="153"/>
      <c r="P2" s="110"/>
    </row>
    <row r="3" spans="1:37" ht="15" customHeight="1" x14ac:dyDescent="0.3">
      <c r="A3" s="113" t="s">
        <v>8</v>
      </c>
      <c r="B3" s="169" t="s">
        <v>26</v>
      </c>
      <c r="C3" s="170"/>
      <c r="D3" s="170"/>
      <c r="E3" s="170"/>
      <c r="F3" s="170"/>
      <c r="G3" s="170"/>
      <c r="H3" s="171"/>
      <c r="I3" s="172" t="s">
        <v>27</v>
      </c>
      <c r="J3" s="172"/>
      <c r="K3" s="172"/>
      <c r="L3" s="172"/>
      <c r="M3" s="172"/>
      <c r="N3" s="172"/>
      <c r="O3" s="173"/>
      <c r="P3" s="110"/>
      <c r="R3" s="79"/>
      <c r="S3" s="114"/>
    </row>
    <row r="4" spans="1:37" ht="15" customHeight="1" x14ac:dyDescent="0.3">
      <c r="A4" s="112" t="s">
        <v>17</v>
      </c>
      <c r="B4" s="115" t="s">
        <v>0</v>
      </c>
      <c r="C4" s="116" t="s">
        <v>51</v>
      </c>
      <c r="D4" s="116" t="s">
        <v>52</v>
      </c>
      <c r="E4" s="116" t="s">
        <v>53</v>
      </c>
      <c r="F4" s="116" t="s">
        <v>54</v>
      </c>
      <c r="G4" s="116" t="s">
        <v>55</v>
      </c>
      <c r="H4" s="117" t="s">
        <v>56</v>
      </c>
      <c r="I4" s="118" t="s">
        <v>0</v>
      </c>
      <c r="J4" s="116" t="s">
        <v>51</v>
      </c>
      <c r="K4" s="116" t="s">
        <v>52</v>
      </c>
      <c r="L4" s="116" t="s">
        <v>53</v>
      </c>
      <c r="M4" s="116" t="s">
        <v>54</v>
      </c>
      <c r="N4" s="116" t="s">
        <v>55</v>
      </c>
      <c r="O4" s="117" t="s">
        <v>56</v>
      </c>
      <c r="P4" s="110"/>
      <c r="R4" s="103" t="s">
        <v>38</v>
      </c>
      <c r="S4" s="119"/>
    </row>
    <row r="5" spans="1:37" ht="15" customHeight="1" x14ac:dyDescent="0.25">
      <c r="A5" s="112"/>
      <c r="B5" s="120" t="str">
        <f>IF(DAY(JanSun1)=1,"",IF(AND(YEAR(JanSun1+1)=CalendarYear,MONTH(JanSun1+1)=1),JanSun1+1,""))</f>
        <v/>
      </c>
      <c r="C5" s="121"/>
      <c r="D5" s="121" t="str">
        <f>IF(DAY(JanSun1)=1,"",IF(AND(YEAR(JanSun1+3)=CalendarYear,MONTH(JanSun1+3)=1),JanSun1+3,""))</f>
        <v/>
      </c>
      <c r="E5" s="122" t="str">
        <f>IF(DAY(JanSun1)=1,"",IF(AND(YEAR(JanSun1+4)=CalendarYear,MONTH(JanSun1+4)=1),JanSun1+4,""))</f>
        <v/>
      </c>
      <c r="F5" s="139" t="str">
        <f>IF(DAY(JanSun1)=1,"",IF(AND(YEAR(JanSun1+5)=CalendarYear,MONTH(JanSun1+5)=1),JanSun1+5,""))</f>
        <v/>
      </c>
      <c r="G5" s="141">
        <f>IF(DAY(JanSun1)=1,"",IF(AND(YEAR(JanSun1+6)=CalendarYear,MONTH(JanSun1+6)=1),JanSun1+6,""))</f>
        <v>44197</v>
      </c>
      <c r="H5" s="123">
        <f>IF(DAY(JanSun1)=1,IF(AND(YEAR(JanSun1)=CalendarYear,MONTH(JanSun1)=1),JanSun1,""),IF(AND(YEAR(JanSun1+7)=CalendarYear,MONTH(JanSun1+7)=1),JanSun1+7,""))</f>
        <v>44198</v>
      </c>
      <c r="I5" s="122" t="str">
        <f>IF(DAY(FebSun1)=1,"",IF(AND(YEAR(FebSun1+1)=CalendarYear,MONTH(FebSun1+1)=2),FebSun1+1,""))</f>
        <v/>
      </c>
      <c r="J5" s="126">
        <f>IF(DAY(FebSun1)=1,"",IF(AND(YEAR(FebSun1+2)=CalendarYear,MONTH(FebSun1+2)=2),FebSun1+2,""))</f>
        <v>44228</v>
      </c>
      <c r="K5" s="121">
        <f>IF(DAY(FebSun1)=1,"",IF(AND(YEAR(FebSun1+3)=CalendarYear,MONTH(FebSun1+3)=2),FebSun1+3,""))</f>
        <v>44229</v>
      </c>
      <c r="L5" s="121">
        <f>IF(DAY(FebSun1)=1,"",IF(AND(YEAR(FebSun1+4)=CalendarYear,MONTH(FebSun1+4)=2),FebSun1+4,""))</f>
        <v>44230</v>
      </c>
      <c r="M5" s="121">
        <f>IF(DAY(FebSun1)=1,"",IF(AND(YEAR(FebSun1+5)=CalendarYear,MONTH(FebSun1+5)=2),FebSun1+5,""))</f>
        <v>44231</v>
      </c>
      <c r="N5" s="121">
        <f>IF(DAY(FebSun1)=1,"",IF(AND(YEAR(FebSun1+6)=CalendarYear,MONTH(FebSun1+6)=2),FebSun1+6,""))</f>
        <v>44232</v>
      </c>
      <c r="O5" s="123">
        <f>IF(DAY(FebSun1)=1,IF(AND(YEAR(FebSun1)=CalendarYear,MONTH(FebSun1)=2),FebSun1,""),IF(AND(YEAR(FebSun1+7)=CalendarYear,MONTH(FebSun1+7)=2),FebSun1+7,""))</f>
        <v>44233</v>
      </c>
      <c r="P5" s="110"/>
      <c r="R5" s="124" t="s">
        <v>44</v>
      </c>
      <c r="S5" s="119"/>
    </row>
    <row r="6" spans="1:37" ht="15" customHeight="1" x14ac:dyDescent="0.25">
      <c r="A6" s="112"/>
      <c r="B6" s="125">
        <f>IF(DAY(JanSun1)=1,IF(AND(YEAR(JanSun1+1)=CalendarYear,MONTH(JanSun1+1)=1),JanSun1+1,""),IF(AND(YEAR(JanSun1+8)=CalendarYear,MONTH(JanSun1+8)=1),JanSun1+8,""))</f>
        <v>44199</v>
      </c>
      <c r="C6" s="126">
        <f>IF(DAY(JanSun1)=1,IF(AND(YEAR(JanSun1+2)=CalendarYear,MONTH(JanSun1+2)=1),JanSun1+2,""),IF(AND(YEAR(JanSun1+9)=CalendarYear,MONTH(JanSun1+9)=1),JanSun1+9,""))</f>
        <v>44200</v>
      </c>
      <c r="D6" s="121">
        <f>IF(DAY(JanSun1)=1,IF(AND(YEAR(JanSun1+3)=CalendarYear,MONTH(JanSun1+3)=1),JanSun1+3,""),IF(AND(YEAR(JanSun1+10)=CalendarYear,MONTH(JanSun1+10)=1),JanSun1+10,""))</f>
        <v>44201</v>
      </c>
      <c r="E6" s="121">
        <f>IF(DAY(JanSun1)=1,IF(AND(YEAR(JanSun1+4)=CalendarYear,MONTH(JanSun1+4)=1),JanSun1+4,""),IF(AND(YEAR(JanSun1+11)=CalendarYear,MONTH(JanSun1+11)=1),JanSun1+11,""))</f>
        <v>44202</v>
      </c>
      <c r="F6" s="121">
        <f>IF(DAY(JanSun1)=1,IF(AND(YEAR(JanSun1+5)=CalendarYear,MONTH(JanSun1+5)=1),JanSun1+5,""),IF(AND(YEAR(JanSun1+12)=CalendarYear,MONTH(JanSun1+12)=1),JanSun1+12,""))</f>
        <v>44203</v>
      </c>
      <c r="G6" s="121">
        <f>IF(DAY(JanSun1)=1,IF(AND(YEAR(JanSun1+6)=CalendarYear,MONTH(JanSun1+6)=1),JanSun1+6,""),IF(AND(YEAR(JanSun1+13)=CalendarYear,MONTH(JanSun1+13)=1),JanSun1+13,""))</f>
        <v>44204</v>
      </c>
      <c r="H6" s="123">
        <f>IF(DAY(JanSun1)=1,IF(AND(YEAR(JanSun1+7)=CalendarYear,MONTH(JanSun1+7)=1),JanSun1+7,""),IF(AND(YEAR(JanSun1+14)=CalendarYear,MONTH(JanSun1+14)=1),JanSun1+14,""))</f>
        <v>44205</v>
      </c>
      <c r="I6" s="122">
        <f>IF(DAY(FebSun1)=1,IF(AND(YEAR(FebSun1+1)=CalendarYear,MONTH(FebSun1+1)=2),FebSun1+1,""),IF(AND(YEAR(FebSun1+8)=CalendarYear,MONTH(FebSun1+8)=2),FebSun1+8,""))</f>
        <v>44234</v>
      </c>
      <c r="J6" s="139">
        <f>IF(DAY(FebSun1)=1,IF(AND(YEAR(FebSun1+2)=CalendarYear,MONTH(FebSun1+2)=2),FebSun1+2,""),IF(AND(YEAR(FebSun1+9)=CalendarYear,MONTH(FebSun1+9)=2),FebSun1+9,""))</f>
        <v>44235</v>
      </c>
      <c r="K6" s="121">
        <f>IF(DAY(FebSun1)=1,IF(AND(YEAR(FebSun1+3)=CalendarYear,MONTH(FebSun1+3)=2),FebSun1+3,""),IF(AND(YEAR(FebSun1+10)=CalendarYear,MONTH(FebSun1+10)=2),FebSun1+10,""))</f>
        <v>44236</v>
      </c>
      <c r="L6" s="121">
        <f>IF(DAY(FebSun1)=1,IF(AND(YEAR(FebSun1+4)=CalendarYear,MONTH(FebSun1+4)=2),FebSun1+4,""),IF(AND(YEAR(FebSun1+11)=CalendarYear,MONTH(FebSun1+11)=2),FebSun1+11,""))</f>
        <v>44237</v>
      </c>
      <c r="M6" s="121">
        <f>IF(DAY(FebSun1)=1,IF(AND(YEAR(FebSun1+5)=CalendarYear,MONTH(FebSun1+5)=2),FebSun1+5,""),IF(AND(YEAR(FebSun1+12)=CalendarYear,MONTH(FebSun1+12)=2),FebSun1+12,""))</f>
        <v>44238</v>
      </c>
      <c r="N6" s="121">
        <f>IF(DAY(FebSun1)=1,IF(AND(YEAR(FebSun1+6)=CalendarYear,MONTH(FebSun1+6)=2),FebSun1+6,""),IF(AND(YEAR(FebSun1+13)=CalendarYear,MONTH(FebSun1+13)=2),FebSun1+13,""))</f>
        <v>44239</v>
      </c>
      <c r="O6" s="123">
        <f>IF(DAY(FebSun1)=1,IF(AND(YEAR(FebSun1+7)=CalendarYear,MONTH(FebSun1+7)=2),FebSun1+7,""),IF(AND(YEAR(FebSun1+14)=CalendarYear,MONTH(FebSun1+14)=2),FebSun1+14,""))</f>
        <v>44240</v>
      </c>
      <c r="P6" s="110"/>
      <c r="R6" s="62"/>
      <c r="S6" s="119"/>
    </row>
    <row r="7" spans="1:37" ht="15" customHeight="1" x14ac:dyDescent="0.25">
      <c r="B7" s="125">
        <f>IF(DAY(JanSun1)=1,IF(AND(YEAR(JanSun1+8)=CalendarYear,MONTH(JanSun1+8)=1),JanSun1+8,""),IF(AND(YEAR(JanSun1+15)=CalendarYear,MONTH(JanSun1+15)=1),JanSun1+15,""))</f>
        <v>44206</v>
      </c>
      <c r="C7" s="121">
        <f>IF(DAY(JanSun1)=1,IF(AND(YEAR(JanSun1+9)=CalendarYear,MONTH(JanSun1+9)=1),JanSun1+9,""),IF(AND(YEAR(JanSun1+16)=CalendarYear,MONTH(JanSun1+16)=1),JanSun1+16,""))</f>
        <v>44207</v>
      </c>
      <c r="D7" s="121">
        <f>IF(DAY(JanSun1)=1,IF(AND(YEAR(JanSun1+10)=CalendarYear,MONTH(JanSun1+10)=1),JanSun1+10,""),IF(AND(YEAR(JanSun1+17)=CalendarYear,MONTH(JanSun1+17)=1),JanSun1+17,""))</f>
        <v>44208</v>
      </c>
      <c r="E7" s="121">
        <f>IF(DAY(JanSun1)=1,IF(AND(YEAR(JanSun1+11)=CalendarYear,MONTH(JanSun1+11)=1),JanSun1+11,""),IF(AND(YEAR(JanSun1+18)=CalendarYear,MONTH(JanSun1+18)=1),JanSun1+18,""))</f>
        <v>44209</v>
      </c>
      <c r="F7" s="121">
        <f>IF(DAY(JanSun1)=1,IF(AND(YEAR(JanSun1+12)=CalendarYear,MONTH(JanSun1+12)=1),JanSun1+12,""),IF(AND(YEAR(JanSun1+19)=CalendarYear,MONTH(JanSun1+19)=1),JanSun1+19,""))</f>
        <v>44210</v>
      </c>
      <c r="G7" s="121">
        <f>IF(DAY(JanSun1)=1,IF(AND(YEAR(JanSun1+13)=CalendarYear,MONTH(JanSun1+13)=1),JanSun1+13,""),IF(AND(YEAR(JanSun1+20)=CalendarYear,MONTH(JanSun1+20)=1),JanSun1+20,""))</f>
        <v>44211</v>
      </c>
      <c r="H7" s="123">
        <f>IF(DAY(JanSun1)=1,IF(AND(YEAR(JanSun1+14)=CalendarYear,MONTH(JanSun1+14)=1),JanSun1+14,""),IF(AND(YEAR(JanSun1+21)=CalendarYear,MONTH(JanSun1+21)=1),JanSun1+21,""))</f>
        <v>44212</v>
      </c>
      <c r="I7" s="122">
        <f>IF(DAY(FebSun1)=1,IF(AND(YEAR(FebSun1+8)=CalendarYear,MONTH(FebSun1+8)=2),FebSun1+8,""),IF(AND(YEAR(FebSun1+15)=CalendarYear,MONTH(FebSun1+15)=2),FebSun1+15,""))</f>
        <v>44241</v>
      </c>
      <c r="J7" s="126">
        <f>IF(DAY(FebSun1)=1,IF(AND(YEAR(FebSun1+9)=CalendarYear,MONTH(FebSun1+9)=2),FebSun1+9,""),IF(AND(YEAR(FebSun1+16)=CalendarYear,MONTH(FebSun1+16)=2),FebSun1+16,""))</f>
        <v>44242</v>
      </c>
      <c r="K7" s="121">
        <f>IF(DAY(FebSun1)=1,IF(AND(YEAR(FebSun1+10)=CalendarYear,MONTH(FebSun1+10)=2),FebSun1+10,""),IF(AND(YEAR(FebSun1+17)=CalendarYear,MONTH(FebSun1+17)=2),FebSun1+17,""))</f>
        <v>44243</v>
      </c>
      <c r="L7" s="121">
        <f>IF(DAY(FebSun1)=1,IF(AND(YEAR(FebSun1+11)=CalendarYear,MONTH(FebSun1+11)=2),FebSun1+11,""),IF(AND(YEAR(FebSun1+18)=CalendarYear,MONTH(FebSun1+18)=2),FebSun1+18,""))</f>
        <v>44244</v>
      </c>
      <c r="M7" s="121">
        <f>IF(DAY(FebSun1)=1,IF(AND(YEAR(FebSun1+12)=CalendarYear,MONTH(FebSun1+12)=2),FebSun1+12,""),IF(AND(YEAR(FebSun1+19)=CalendarYear,MONTH(FebSun1+19)=2),FebSun1+19,""))</f>
        <v>44245</v>
      </c>
      <c r="N7" s="121">
        <f>IF(DAY(FebSun1)=1,IF(AND(YEAR(FebSun1+13)=CalendarYear,MONTH(FebSun1+13)=2),FebSun1+13,""),IF(AND(YEAR(FebSun1+20)=CalendarYear,MONTH(FebSun1+20)=2),FebSun1+20,""))</f>
        <v>44246</v>
      </c>
      <c r="O7" s="123">
        <f>IF(DAY(FebSun1)=1,IF(AND(YEAR(FebSun1+14)=CalendarYear,MONTH(FebSun1+14)=2),FebSun1+14,""),IF(AND(YEAR(FebSun1+21)=CalendarYear,MONTH(FebSun1+21)=2),FebSun1+21,""))</f>
        <v>44247</v>
      </c>
      <c r="P7" s="110"/>
      <c r="R7" s="119"/>
      <c r="S7" s="119"/>
    </row>
    <row r="8" spans="1:37" ht="15" customHeight="1" x14ac:dyDescent="0.25">
      <c r="B8" s="125">
        <f>IF(DAY(JanSun1)=1,IF(AND(YEAR(JanSun1+15)=CalendarYear,MONTH(JanSun1+15)=1),JanSun1+15,""),IF(AND(YEAR(JanSun1+22)=CalendarYear,MONTH(JanSun1+22)=1),JanSun1+22,""))</f>
        <v>44213</v>
      </c>
      <c r="C8" s="126">
        <f>IF(DAY(JanSun1)=1,IF(AND(YEAR(JanSun1+16)=CalendarYear,MONTH(JanSun1+16)=1),JanSun1+16,""),IF(AND(YEAR(JanSun1+23)=CalendarYear,MONTH(JanSun1+23)=1),JanSun1+23,""))</f>
        <v>44214</v>
      </c>
      <c r="D8" s="121">
        <f>IF(DAY(JanSun1)=1,IF(AND(YEAR(JanSun1+17)=CalendarYear,MONTH(JanSun1+17)=1),JanSun1+17,""),IF(AND(YEAR(JanSun1+24)=CalendarYear,MONTH(JanSun1+24)=1),JanSun1+24,""))</f>
        <v>44215</v>
      </c>
      <c r="E8" s="121">
        <f>IF(DAY(JanSun1)=1,IF(AND(YEAR(JanSun1+18)=CalendarYear,MONTH(JanSun1+18)=1),JanSun1+18,""),IF(AND(YEAR(JanSun1+25)=CalendarYear,MONTH(JanSun1+25)=1),JanSun1+25,""))</f>
        <v>44216</v>
      </c>
      <c r="F8" s="121">
        <f>IF(DAY(JanSun1)=1,IF(AND(YEAR(JanSun1+19)=CalendarYear,MONTH(JanSun1+19)=1),JanSun1+19,""),IF(AND(YEAR(JanSun1+26)=CalendarYear,MONTH(JanSun1+26)=1),JanSun1+26,""))</f>
        <v>44217</v>
      </c>
      <c r="G8" s="121">
        <f>IF(DAY(JanSun1)=1,IF(AND(YEAR(JanSun1+20)=CalendarYear,MONTH(JanSun1+20)=1),JanSun1+20,""),IF(AND(YEAR(JanSun1+27)=CalendarYear,MONTH(JanSun1+27)=1),JanSun1+27,""))</f>
        <v>44218</v>
      </c>
      <c r="H8" s="123">
        <f>IF(DAY(JanSun1)=1,IF(AND(YEAR(JanSun1+21)=CalendarYear,MONTH(JanSun1+21)=1),JanSun1+21,""),IF(AND(YEAR(JanSun1+28)=CalendarYear,MONTH(JanSun1+28)=1),JanSun1+28,""))</f>
        <v>44219</v>
      </c>
      <c r="I8" s="122">
        <f>IF(DAY(FebSun1)=1,IF(AND(YEAR(FebSun1+15)=CalendarYear,MONTH(FebSun1+15)=2),FebSun1+15,""),IF(AND(YEAR(FebSun1+22)=CalendarYear,MONTH(FebSun1+22)=2),FebSun1+22,""))</f>
        <v>44248</v>
      </c>
      <c r="J8" s="139">
        <f>IF(DAY(FebSun1)=1,IF(AND(YEAR(FebSun1+16)=CalendarYear,MONTH(FebSun1+16)=2),FebSun1+16,""),IF(AND(YEAR(FebSun1+23)=CalendarYear,MONTH(FebSun1+23)=2),FebSun1+23,""))</f>
        <v>44249</v>
      </c>
      <c r="K8" s="121">
        <f>IF(DAY(FebSun1)=1,IF(AND(YEAR(FebSun1+17)=CalendarYear,MONTH(FebSun1+17)=2),FebSun1+17,""),IF(AND(YEAR(FebSun1+24)=CalendarYear,MONTH(FebSun1+24)=2),FebSun1+24,""))</f>
        <v>44250</v>
      </c>
      <c r="L8" s="121">
        <f>IF(DAY(FebSun1)=1,IF(AND(YEAR(FebSun1+18)=CalendarYear,MONTH(FebSun1+18)=2),FebSun1+18,""),IF(AND(YEAR(FebSun1+25)=CalendarYear,MONTH(FebSun1+25)=2),FebSun1+25,""))</f>
        <v>44251</v>
      </c>
      <c r="M8" s="121">
        <f>IF(DAY(FebSun1)=1,IF(AND(YEAR(FebSun1+19)=CalendarYear,MONTH(FebSun1+19)=2),FebSun1+19,""),IF(AND(YEAR(FebSun1+26)=CalendarYear,MONTH(FebSun1+26)=2),FebSun1+26,""))</f>
        <v>44252</v>
      </c>
      <c r="N8" s="121">
        <f>IF(DAY(FebSun1)=1,IF(AND(YEAR(FebSun1+20)=CalendarYear,MONTH(FebSun1+20)=2),FebSun1+20,""),IF(AND(YEAR(FebSun1+27)=CalendarYear,MONTH(FebSun1+27)=2),FebSun1+27,""))</f>
        <v>44253</v>
      </c>
      <c r="O8" s="123">
        <f>IF(DAY(FebSun1)=1,IF(AND(YEAR(FebSun1+21)=CalendarYear,MONTH(FebSun1+21)=2),FebSun1+21,""),IF(AND(YEAR(FebSun1+28)=CalendarYear,MONTH(FebSun1+28)=2),FebSun1+28,""))</f>
        <v>44254</v>
      </c>
      <c r="P8" s="110"/>
      <c r="R8" s="119"/>
      <c r="S8" s="119"/>
    </row>
    <row r="9" spans="1:37" ht="15" customHeight="1" x14ac:dyDescent="0.25">
      <c r="B9" s="127">
        <f>IF(DAY(JanSun1)=1,IF(AND(YEAR(JanSun1+22)=CalendarYear,MONTH(JanSun1+22)=1),JanSun1+22,""),IF(AND(YEAR(JanSun1+29)=CalendarYear,MONTH(JanSun1+29)=1),JanSun1+29,""))</f>
        <v>44220</v>
      </c>
      <c r="C9" s="128">
        <f>IF(DAY(JanSun1)=1,IF(AND(YEAR(JanSun1+23)=CalendarYear,MONTH(JanSun1+23)=1),JanSun1+23,""),IF(AND(YEAR(JanSun1+30)=CalendarYear,MONTH(JanSun1+30)=1),JanSun1+30,""))</f>
        <v>44221</v>
      </c>
      <c r="D9" s="128">
        <f>IF(DAY(JanSun1)=1,IF(AND(YEAR(JanSun1+24)=CalendarYear,MONTH(JanSun1+24)=1),JanSun1+24,""),IF(AND(YEAR(JanSun1+31)=CalendarYear,MONTH(JanSun1+31)=1),JanSun1+31,""))</f>
        <v>44222</v>
      </c>
      <c r="E9" s="128">
        <f>IF(DAY(JanSun1)=1,IF(AND(YEAR(JanSun1+25)=CalendarYear,MONTH(JanSun1+25)=1),JanSun1+25,""),IF(AND(YEAR(JanSun1+32)=CalendarYear,MONTH(JanSun1+32)=1),JanSun1+32,""))</f>
        <v>44223</v>
      </c>
      <c r="F9" s="128">
        <f>IF(DAY(JanSun1)=1,IF(AND(YEAR(JanSun1+26)=CalendarYear,MONTH(JanSun1+26)=1),JanSun1+26,""),IF(AND(YEAR(JanSun1+33)=CalendarYear,MONTH(JanSun1+33)=1),JanSun1+33,""))</f>
        <v>44224</v>
      </c>
      <c r="G9" s="128">
        <f>IF(DAY(JanSun1)=1,IF(AND(YEAR(JanSun1+27)=CalendarYear,MONTH(JanSun1+27)=1),JanSun1+27,""),IF(AND(YEAR(JanSun1+34)=CalendarYear,MONTH(JanSun1+34)=1),JanSun1+34,""))</f>
        <v>44225</v>
      </c>
      <c r="H9" s="129">
        <f>IF(DAY(JanSun1)=1,IF(AND(YEAR(JanSun1+28)=CalendarYear,MONTH(JanSun1+28)=1),JanSun1+28,""),IF(AND(YEAR(JanSun1+35)=CalendarYear,MONTH(JanSun1+35)=1),JanSun1+35,""))</f>
        <v>44226</v>
      </c>
      <c r="I9" s="130">
        <f>IF(DAY(FebSun1)=1,IF(AND(YEAR(FebSun1+22)=CalendarYear,MONTH(FebSun1+22)=2),FebSun1+22,""),IF(AND(YEAR(FebSun1+29)=CalendarYear,MONTH(FebSun1+29)=2),FebSun1+29,""))</f>
        <v>44255</v>
      </c>
      <c r="J9" s="128" t="str">
        <f>IF(DAY(FebSun1)=1,IF(AND(YEAR(FebSun1+23)=CalendarYear,MONTH(FebSun1+23)=2),FebSun1+23,""),IF(AND(YEAR(FebSun1+30)=CalendarYear,MONTH(FebSun1+30)=2),FebSun1+30,""))</f>
        <v/>
      </c>
      <c r="K9" s="128" t="str">
        <f>IF(DAY(FebSun1)=1,IF(AND(YEAR(FebSun1+24)=CalendarYear,MONTH(FebSun1+24)=2),FebSun1+24,""),IF(AND(YEAR(FebSun1+31)=CalendarYear,MONTH(FebSun1+31)=2),FebSun1+31,""))</f>
        <v/>
      </c>
      <c r="L9" s="128" t="str">
        <f>IF(DAY(FebSun1)=1,IF(AND(YEAR(FebSun1+25)=CalendarYear,MONTH(FebSun1+25)=2),FebSun1+25,""),IF(AND(YEAR(FebSun1+32)=CalendarYear,MONTH(FebSun1+32)=2),FebSun1+32,""))</f>
        <v/>
      </c>
      <c r="M9" s="128" t="str">
        <f>IF(DAY(FebSun1)=1,IF(AND(YEAR(FebSun1+26)=CalendarYear,MONTH(FebSun1+26)=2),FebSun1+26,""),IF(AND(YEAR(FebSun1+33)=CalendarYear,MONTH(FebSun1+33)=2),FebSun1+33,""))</f>
        <v/>
      </c>
      <c r="N9" s="128" t="str">
        <f>IF(DAY(FebSun1)=1,IF(AND(YEAR(FebSun1+27)=CalendarYear,MONTH(FebSun1+27)=2),FebSun1+27,""),IF(AND(YEAR(FebSun1+34)=CalendarYear,MONTH(FebSun1+34)=2),FebSun1+34,""))</f>
        <v/>
      </c>
      <c r="O9" s="129" t="str">
        <f>IF(DAY(FebSun1)=1,IF(AND(YEAR(FebSun1+28)=CalendarYear,MONTH(FebSun1+28)=2),FebSun1+28,""),IF(AND(YEAR(FebSun1+35)=CalendarYear,MONTH(FebSun1+35)=2),FebSun1+35,""))</f>
        <v/>
      </c>
      <c r="P9" s="110"/>
      <c r="R9" s="78"/>
      <c r="S9" s="119"/>
    </row>
    <row r="10" spans="1:37" ht="15" customHeight="1" x14ac:dyDescent="0.3">
      <c r="A10" s="112" t="s">
        <v>9</v>
      </c>
      <c r="B10" s="174" t="s">
        <v>28</v>
      </c>
      <c r="C10" s="175"/>
      <c r="D10" s="175"/>
      <c r="E10" s="175"/>
      <c r="F10" s="175"/>
      <c r="G10" s="175"/>
      <c r="H10" s="176"/>
      <c r="I10" s="170" t="s">
        <v>29</v>
      </c>
      <c r="J10" s="170"/>
      <c r="K10" s="170"/>
      <c r="L10" s="170"/>
      <c r="M10" s="170"/>
      <c r="N10" s="170"/>
      <c r="O10" s="171"/>
      <c r="P10" s="131"/>
      <c r="Q10" s="132"/>
      <c r="R10" s="74" t="s">
        <v>47</v>
      </c>
      <c r="T10" s="132"/>
      <c r="U10" s="132"/>
      <c r="W10" s="132"/>
      <c r="X10" s="132"/>
      <c r="Y10" s="132"/>
      <c r="Z10" s="132"/>
      <c r="AA10" s="132"/>
      <c r="AB10" s="132"/>
      <c r="AC10" s="132"/>
      <c r="AE10" s="132"/>
      <c r="AF10" s="132"/>
      <c r="AG10" s="132"/>
      <c r="AH10" s="132"/>
      <c r="AI10" s="132"/>
      <c r="AJ10" s="132"/>
      <c r="AK10" s="132"/>
    </row>
    <row r="11" spans="1:37" ht="15" customHeight="1" x14ac:dyDescent="0.3">
      <c r="A11" s="112" t="s">
        <v>18</v>
      </c>
      <c r="B11" s="115" t="s">
        <v>0</v>
      </c>
      <c r="C11" s="116" t="s">
        <v>51</v>
      </c>
      <c r="D11" s="116" t="s">
        <v>52</v>
      </c>
      <c r="E11" s="116" t="s">
        <v>53</v>
      </c>
      <c r="F11" s="116" t="s">
        <v>54</v>
      </c>
      <c r="G11" s="116" t="s">
        <v>55</v>
      </c>
      <c r="H11" s="117" t="s">
        <v>56</v>
      </c>
      <c r="I11" s="118" t="s">
        <v>0</v>
      </c>
      <c r="J11" s="116" t="s">
        <v>51</v>
      </c>
      <c r="K11" s="116" t="s">
        <v>52</v>
      </c>
      <c r="L11" s="116" t="s">
        <v>53</v>
      </c>
      <c r="M11" s="116" t="s">
        <v>54</v>
      </c>
      <c r="N11" s="116" t="s">
        <v>55</v>
      </c>
      <c r="O11" s="117" t="s">
        <v>56</v>
      </c>
      <c r="P11" s="110"/>
      <c r="R11" s="74" t="s">
        <v>48</v>
      </c>
    </row>
    <row r="12" spans="1:37" ht="15" customHeight="1" x14ac:dyDescent="0.3">
      <c r="B12" s="125" t="str">
        <f>IF(DAY(MarSun1)=1,"",IF(AND(YEAR(MarSun1+1)=CalendarYear,MONTH(MarSun1+1)=3),MarSun1+1,""))</f>
        <v/>
      </c>
      <c r="C12" s="126">
        <f>IF(DAY(MarSun1)=1,"",IF(AND(YEAR(MarSun1+2)=CalendarYear,MONTH(MarSun1+2)=3),MarSun1+2,""))</f>
        <v>44256</v>
      </c>
      <c r="D12" s="121">
        <f>IF(DAY(MarSun1)=1,"",IF(AND(YEAR(MarSun1+3)=CalendarYear,MONTH(MarSun1+3)=3),MarSun1+3,""))</f>
        <v>44257</v>
      </c>
      <c r="E12" s="121">
        <f>IF(DAY(MarSun1)=1,"",IF(AND(YEAR(MarSun1+4)=CalendarYear,MONTH(MarSun1+4)=3),MarSun1+4,""))</f>
        <v>44258</v>
      </c>
      <c r="F12" s="139">
        <f>IF(DAY(MarSun1)=1,"",IF(AND(YEAR(MarSun1+5)=CalendarYear,MONTH(MarSun1+5)=3),MarSun1+5,""))</f>
        <v>44259</v>
      </c>
      <c r="G12" s="121">
        <f>IF(DAY(MarSun1)=1,"",IF(AND(YEAR(MarSun1+6)=CalendarYear,MONTH(MarSun1+6)=3),MarSun1+6,""))</f>
        <v>44260</v>
      </c>
      <c r="H12" s="123">
        <f>IF(DAY(MarSun1)=1,IF(AND(YEAR(MarSun1)=CalendarYear,MONTH(MarSun1)=3),MarSun1,""),IF(AND(YEAR(MarSun1+7)=CalendarYear,MONTH(MarSun1+7)=3),MarSun1+7,""))</f>
        <v>44261</v>
      </c>
      <c r="I12" s="122" t="str">
        <f>IF(DAY(AprSun1)=1,"",IF(AND(YEAR(AprSun1+1)=CalendarYear,MONTH(AprSun1+1)=4),AprSun1+1,""))</f>
        <v/>
      </c>
      <c r="J12" s="121" t="str">
        <f>IF(DAY(AprSun1)=1,"",IF(AND(YEAR(AprSun1+2)=CalendarYear,MONTH(AprSun1+2)=4),AprSun1+2,""))</f>
        <v/>
      </c>
      <c r="K12" s="121" t="str">
        <f>IF(DAY(AprSun1)=1,"",IF(AND(YEAR(AprSun1+3)=CalendarYear,MONTH(AprSun1+3)=4),AprSun1+3,""))</f>
        <v/>
      </c>
      <c r="L12" s="121" t="str">
        <f>IF(DAY(AprSun1)=1,"",IF(AND(YEAR(AprSun1+4)=CalendarYear,MONTH(AprSun1+4)=4),AprSun1+4,""))</f>
        <v/>
      </c>
      <c r="M12" s="122">
        <f>IF(DAY(AprSun1)=1,"",IF(AND(YEAR(AprSun1+5)=CalendarYear,MONTH(AprSun1+5)=4),AprSun1+5,""))</f>
        <v>44287</v>
      </c>
      <c r="N12" s="122">
        <f>IF(DAY(AprSun1)=1,"",IF(AND(YEAR(AprSun1+6)=CalendarYear,MONTH(AprSun1+6)=4),AprSun1+6,""))</f>
        <v>44288</v>
      </c>
      <c r="O12" s="123">
        <f>IF(DAY(AprSun1)=1,IF(AND(YEAR(AprSun1)=CalendarYear,MONTH(AprSun1)=4),AprSun1,""),IF(AND(YEAR(AprSun1+7)=CalendarYear,MONTH(AprSun1+7)=4),AprSun1+7,""))</f>
        <v>44289</v>
      </c>
      <c r="P12" s="110"/>
      <c r="R12" s="74" t="s">
        <v>62</v>
      </c>
    </row>
    <row r="13" spans="1:37" ht="15" customHeight="1" x14ac:dyDescent="0.3">
      <c r="A13" s="112"/>
      <c r="B13" s="125">
        <f>IF(DAY(MarSun1)=1,IF(AND(YEAR(MarSun1+1)=CalendarYear,MONTH(MarSun1+1)=3),MarSun1+1,""),IF(AND(YEAR(MarSun1+8)=CalendarYear,MONTH(MarSun1+8)=3),MarSun1+8,""))</f>
        <v>44262</v>
      </c>
      <c r="C13" s="121">
        <f>IF(DAY(MarSun1)=1,IF(AND(YEAR(MarSun1+2)=CalendarYear,MONTH(MarSun1+2)=3),MarSun1+2,""),IF(AND(YEAR(MarSun1+9)=CalendarYear,MONTH(MarSun1+9)=3),MarSun1+9,""))</f>
        <v>44263</v>
      </c>
      <c r="D13" s="121">
        <f>IF(DAY(MarSun1)=1,IF(AND(YEAR(MarSun1+3)=CalendarYear,MONTH(MarSun1+3)=3),MarSun1+3,""),IF(AND(YEAR(MarSun1+10)=CalendarYear,MONTH(MarSun1+10)=3),MarSun1+10,""))</f>
        <v>44264</v>
      </c>
      <c r="E13" s="121">
        <f>IF(DAY(MarSun1)=1,IF(AND(YEAR(MarSun1+4)=CalendarYear,MONTH(MarSun1+4)=3),MarSun1+4,""),IF(AND(YEAR(MarSun1+11)=CalendarYear,MONTH(MarSun1+11)=3),MarSun1+11,""))</f>
        <v>44265</v>
      </c>
      <c r="F13" s="139">
        <f>IF(DAY(MarSun1)=1,IF(AND(YEAR(MarSun1+5)=CalendarYear,MONTH(MarSun1+5)=3),MarSun1+5,""),IF(AND(YEAR(MarSun1+12)=CalendarYear,MONTH(MarSun1+12)=3),MarSun1+12,""))</f>
        <v>44266</v>
      </c>
      <c r="G13" s="121">
        <f>IF(DAY(MarSun1)=1,IF(AND(YEAR(MarSun1+6)=CalendarYear,MONTH(MarSun1+6)=3),MarSun1+6,""),IF(AND(YEAR(MarSun1+13)=CalendarYear,MONTH(MarSun1+13)=3),MarSun1+13,""))</f>
        <v>44267</v>
      </c>
      <c r="H13" s="123">
        <f>IF(DAY(MarSun1)=1,IF(AND(YEAR(MarSun1+7)=CalendarYear,MONTH(MarSun1+7)=3),MarSun1+7,""),IF(AND(YEAR(MarSun1+14)=CalendarYear,MONTH(MarSun1+14)=3),MarSun1+14,""))</f>
        <v>44268</v>
      </c>
      <c r="I13" s="122">
        <f>IF(DAY(AprSun1)=1,IF(AND(YEAR(AprSun1+1)=CalendarYear,MONTH(AprSun1+1)=4),AprSun1+1,""),IF(AND(YEAR(AprSun1+8)=CalendarYear,MONTH(AprSun1+8)=4),AprSun1+8,""))</f>
        <v>44290</v>
      </c>
      <c r="J13" s="122">
        <f>IF(DAY(AprSun1)=1,IF(AND(YEAR(AprSun1+2)=CalendarYear,MONTH(AprSun1+2)=4),AprSun1+2,""),IF(AND(YEAR(AprSun1+9)=CalendarYear,MONTH(AprSun1+9)=4),AprSun1+9,""))</f>
        <v>44291</v>
      </c>
      <c r="K13" s="121">
        <f>IF(DAY(AprSun1)=1,IF(AND(YEAR(AprSun1+3)=CalendarYear,MONTH(AprSun1+3)=4),AprSun1+3,""),IF(AND(YEAR(AprSun1+10)=CalendarYear,MONTH(AprSun1+10)=4),AprSun1+10,""))</f>
        <v>44292</v>
      </c>
      <c r="L13" s="121">
        <f>IF(DAY(AprSun1)=1,IF(AND(YEAR(AprSun1+4)=CalendarYear,MONTH(AprSun1+4)=4),AprSun1+4,""),IF(AND(YEAR(AprSun1+11)=CalendarYear,MONTH(AprSun1+11)=4),AprSun1+11,""))</f>
        <v>44293</v>
      </c>
      <c r="M13" s="142">
        <f>IF(DAY(AprSun1)=1,IF(AND(YEAR(AprSun1+5)=CalendarYear,MONTH(AprSun1+5)=4),AprSun1+5,""),IF(AND(YEAR(AprSun1+12)=CalendarYear,MONTH(AprSun1+12)=4),AprSun1+12,""))</f>
        <v>44294</v>
      </c>
      <c r="N13" s="142">
        <f>IF(DAY(AprSun1)=1,IF(AND(YEAR(AprSun1+6)=CalendarYear,MONTH(AprSun1+6)=4),AprSun1+6,""),IF(AND(YEAR(AprSun1+13)=CalendarYear,MONTH(AprSun1+13)=4),AprSun1+13,""))</f>
        <v>44295</v>
      </c>
      <c r="O13" s="123">
        <f>IF(DAY(AprSun1)=1,IF(AND(YEAR(AprSun1+7)=CalendarYear,MONTH(AprSun1+7)=4),AprSun1+7,""),IF(AND(YEAR(AprSun1+14)=CalendarYear,MONTH(AprSun1+14)=4),AprSun1+14,""))</f>
        <v>44296</v>
      </c>
      <c r="P13" s="110"/>
      <c r="R13" s="74" t="s">
        <v>49</v>
      </c>
    </row>
    <row r="14" spans="1:37" ht="15" customHeight="1" x14ac:dyDescent="0.2">
      <c r="B14" s="125">
        <f>IF(DAY(MarSun1)=1,IF(AND(YEAR(MarSun1+8)=CalendarYear,MONTH(MarSun1+8)=3),MarSun1+8,""),IF(AND(YEAR(MarSun1+15)=CalendarYear,MONTH(MarSun1+15)=3),MarSun1+15,""))</f>
        <v>44269</v>
      </c>
      <c r="C14" s="126">
        <f>IF(DAY(MarSun1)=1,IF(AND(YEAR(MarSun1+9)=CalendarYear,MONTH(MarSun1+9)=3),MarSun1+9,""),IF(AND(YEAR(MarSun1+16)=CalendarYear,MONTH(MarSun1+16)=3),MarSun1+16,""))</f>
        <v>44270</v>
      </c>
      <c r="D14" s="121">
        <f>IF(DAY(MarSun1)=1,IF(AND(YEAR(MarSun1+10)=CalendarYear,MONTH(MarSun1+10)=3),MarSun1+10,""),IF(AND(YEAR(MarSun1+17)=CalendarYear,MONTH(MarSun1+17)=3),MarSun1+17,""))</f>
        <v>44271</v>
      </c>
      <c r="E14" s="121">
        <f>IF(DAY(MarSun1)=1,IF(AND(YEAR(MarSun1+11)=CalendarYear,MONTH(MarSun1+11)=3),MarSun1+11,""),IF(AND(YEAR(MarSun1+18)=CalendarYear,MONTH(MarSun1+18)=3),MarSun1+18,""))</f>
        <v>44272</v>
      </c>
      <c r="F14" s="139">
        <f>IF(DAY(MarSun1)=1,IF(AND(YEAR(MarSun1+12)=CalendarYear,MONTH(MarSun1+12)=3),MarSun1+12,""),IF(AND(YEAR(MarSun1+19)=CalendarYear,MONTH(MarSun1+19)=3),MarSun1+19,""))</f>
        <v>44273</v>
      </c>
      <c r="G14" s="121">
        <f>IF(DAY(MarSun1)=1,IF(AND(YEAR(MarSun1+13)=CalendarYear,MONTH(MarSun1+13)=3),MarSun1+13,""),IF(AND(YEAR(MarSun1+20)=CalendarYear,MONTH(MarSun1+20)=3),MarSun1+20,""))</f>
        <v>44274</v>
      </c>
      <c r="H14" s="123">
        <f>IF(DAY(MarSun1)=1,IF(AND(YEAR(MarSun1+14)=CalendarYear,MONTH(MarSun1+14)=3),MarSun1+14,""),IF(AND(YEAR(MarSun1+21)=CalendarYear,MONTH(MarSun1+21)=3),MarSun1+21,""))</f>
        <v>44275</v>
      </c>
      <c r="I14" s="122">
        <f>IF(DAY(AprSun1)=1,IF(AND(YEAR(AprSun1+8)=CalendarYear,MONTH(AprSun1+8)=4),AprSun1+8,""),IF(AND(YEAR(AprSun1+15)=CalendarYear,MONTH(AprSun1+15)=4),AprSun1+15,""))</f>
        <v>44297</v>
      </c>
      <c r="J14" s="143">
        <f>IF(DAY(AprSun1)=1,IF(AND(YEAR(AprSun1+9)=CalendarYear,MONTH(AprSun1+9)=4),AprSun1+9,""),IF(AND(YEAR(AprSun1+16)=CalendarYear,MONTH(AprSun1+16)=4),AprSun1+16,""))</f>
        <v>44298</v>
      </c>
      <c r="K14" s="139">
        <f>IF(DAY(AprSun1)=1,IF(AND(YEAR(AprSun1+10)=CalendarYear,MONTH(AprSun1+10)=4),AprSun1+10,""),IF(AND(YEAR(AprSun1+17)=CalendarYear,MONTH(AprSun1+17)=4),AprSun1+17,""))</f>
        <v>44299</v>
      </c>
      <c r="L14" s="121">
        <f>IF(DAY(AprSun1)=1,IF(AND(YEAR(AprSun1+11)=CalendarYear,MONTH(AprSun1+11)=4),AprSun1+11,""),IF(AND(YEAR(AprSun1+18)=CalendarYear,MONTH(AprSun1+18)=4),AprSun1+18,""))</f>
        <v>44300</v>
      </c>
      <c r="M14" s="121">
        <f>IF(DAY(AprSun1)=1,IF(AND(YEAR(AprSun1+12)=CalendarYear,MONTH(AprSun1+12)=4),AprSun1+12,""),IF(AND(YEAR(AprSun1+19)=CalendarYear,MONTH(AprSun1+19)=4),AprSun1+19,""))</f>
        <v>44301</v>
      </c>
      <c r="N14" s="121">
        <f>IF(DAY(AprSun1)=1,IF(AND(YEAR(AprSun1+13)=CalendarYear,MONTH(AprSun1+13)=4),AprSun1+13,""),IF(AND(YEAR(AprSun1+20)=CalendarYear,MONTH(AprSun1+20)=4),AprSun1+20,""))</f>
        <v>44302</v>
      </c>
      <c r="O14" s="123">
        <f>IF(DAY(AprSun1)=1,IF(AND(YEAR(AprSun1+14)=CalendarYear,MONTH(AprSun1+14)=4),AprSun1+14,""),IF(AND(YEAR(AprSun1+21)=CalendarYear,MONTH(AprSun1+21)=4),AprSun1+21,""))</f>
        <v>44303</v>
      </c>
      <c r="P14" s="110"/>
      <c r="R14" s="78"/>
      <c r="S14" s="12"/>
    </row>
    <row r="15" spans="1:37" ht="15" customHeight="1" x14ac:dyDescent="0.2">
      <c r="B15" s="125">
        <f>IF(DAY(MarSun1)=1,IF(AND(YEAR(MarSun1+15)=CalendarYear,MONTH(MarSun1+15)=3),MarSun1+15,""),IF(AND(YEAR(MarSun1+22)=CalendarYear,MONTH(MarSun1+22)=3),MarSun1+22,""))</f>
        <v>44276</v>
      </c>
      <c r="C15" s="121">
        <f>IF(DAY(MarSun1)=1,IF(AND(YEAR(MarSun1+16)=CalendarYear,MONTH(MarSun1+16)=3),MarSun1+16,""),IF(AND(YEAR(MarSun1+23)=CalendarYear,MONTH(MarSun1+23)=3),MarSun1+23,""))</f>
        <v>44277</v>
      </c>
      <c r="D15" s="121">
        <f>IF(DAY(MarSun1)=1,IF(AND(YEAR(MarSun1+17)=CalendarYear,MONTH(MarSun1+17)=3),MarSun1+17,""),IF(AND(YEAR(MarSun1+24)=CalendarYear,MONTH(MarSun1+24)=3),MarSun1+24,""))</f>
        <v>44278</v>
      </c>
      <c r="E15" s="121">
        <f>IF(DAY(MarSun1)=1,IF(AND(YEAR(MarSun1+18)=CalendarYear,MONTH(MarSun1+18)=3),MarSun1+18,""),IF(AND(YEAR(MarSun1+25)=CalendarYear,MONTH(MarSun1+25)=3),MarSun1+25,""))</f>
        <v>44279</v>
      </c>
      <c r="F15" s="139">
        <f>IF(DAY(MarSun1)=1,IF(AND(YEAR(MarSun1+19)=CalendarYear,MONTH(MarSun1+19)=3),MarSun1+19,""),IF(AND(YEAR(MarSun1+26)=CalendarYear,MONTH(MarSun1+26)=3),MarSun1+26,""))</f>
        <v>44280</v>
      </c>
      <c r="G15" s="121">
        <f>IF(DAY(MarSun1)=1,IF(AND(YEAR(MarSun1+20)=CalendarYear,MONTH(MarSun1+20)=3),MarSun1+20,""),IF(AND(YEAR(MarSun1+27)=CalendarYear,MONTH(MarSun1+27)=3),MarSun1+27,""))</f>
        <v>44281</v>
      </c>
      <c r="H15" s="123">
        <f>IF(DAY(MarSun1)=1,IF(AND(YEAR(MarSun1+21)=CalendarYear,MONTH(MarSun1+21)=3),MarSun1+21,""),IF(AND(YEAR(MarSun1+28)=CalendarYear,MONTH(MarSun1+28)=3),MarSun1+28,""))</f>
        <v>44282</v>
      </c>
      <c r="I15" s="122">
        <f>IF(DAY(AprSun1)=1,IF(AND(YEAR(AprSun1+15)=CalendarYear,MONTH(AprSun1+15)=4),AprSun1+15,""),IF(AND(YEAR(AprSun1+22)=CalendarYear,MONTH(AprSun1+22)=4),AprSun1+22,""))</f>
        <v>44304</v>
      </c>
      <c r="J15" s="121">
        <f>IF(DAY(AprSun1)=1,IF(AND(YEAR(AprSun1+16)=CalendarYear,MONTH(AprSun1+16)=4),AprSun1+16,""),IF(AND(YEAR(AprSun1+23)=CalendarYear,MONTH(AprSun1+23)=4),AprSun1+23,""))</f>
        <v>44305</v>
      </c>
      <c r="K15" s="121">
        <f>IF(DAY(AprSun1)=1,IF(AND(YEAR(AprSun1+17)=CalendarYear,MONTH(AprSun1+17)=4),AprSun1+17,""),IF(AND(YEAR(AprSun1+24)=CalendarYear,MONTH(AprSun1+24)=4),AprSun1+24,""))</f>
        <v>44306</v>
      </c>
      <c r="L15" s="121">
        <f>IF(DAY(AprSun1)=1,IF(AND(YEAR(AprSun1+18)=CalendarYear,MONTH(AprSun1+18)=4),AprSun1+18,""),IF(AND(YEAR(AprSun1+25)=CalendarYear,MONTH(AprSun1+25)=4),AprSun1+25,""))</f>
        <v>44307</v>
      </c>
      <c r="M15" s="122">
        <f>IF(DAY(AprSun1)=1,IF(AND(YEAR(AprSun1+19)=CalendarYear,MONTH(AprSun1+19)=4),AprSun1+19,""),IF(AND(YEAR(AprSun1+26)=CalendarYear,MONTH(AprSun1+26)=4),AprSun1+26,""))</f>
        <v>44308</v>
      </c>
      <c r="N15" s="121">
        <f>IF(DAY(AprSun1)=1,IF(AND(YEAR(AprSun1+20)=CalendarYear,MONTH(AprSun1+20)=4),AprSun1+20,""),IF(AND(YEAR(AprSun1+27)=CalendarYear,MONTH(AprSun1+27)=4),AprSun1+27,""))</f>
        <v>44309</v>
      </c>
      <c r="O15" s="123">
        <f>IF(DAY(AprSun1)=1,IF(AND(YEAR(AprSun1+21)=CalendarYear,MONTH(AprSun1+21)=4),AprSun1+21,""),IF(AND(YEAR(AprSun1+28)=CalendarYear,MONTH(AprSun1+28)=4),AprSun1+28,""))</f>
        <v>44310</v>
      </c>
      <c r="P15" s="110"/>
      <c r="S15" s="133"/>
    </row>
    <row r="16" spans="1:37" ht="15" customHeight="1" x14ac:dyDescent="0.2">
      <c r="B16" s="125">
        <f>IF(DAY(MarSun1)=1,IF(AND(YEAR(MarSun1+22)=CalendarYear,MONTH(MarSun1+22)=3),MarSun1+22,""),IF(AND(YEAR(MarSun1+29)=CalendarYear,MONTH(MarSun1+29)=3),MarSun1+29,""))</f>
        <v>44283</v>
      </c>
      <c r="C16" s="126">
        <f>IF(DAY(MarSun1)=1,IF(AND(YEAR(MarSun1+23)=CalendarYear,MONTH(MarSun1+23)=3),MarSun1+23,""),IF(AND(YEAR(MarSun1+30)=CalendarYear,MONTH(MarSun1+30)=3),MarSun1+30,""))</f>
        <v>44284</v>
      </c>
      <c r="D16" s="121">
        <f>IF(DAY(MarSun1)=1,IF(AND(YEAR(MarSun1+24)=CalendarYear,MONTH(MarSun1+24)=3),MarSun1+24,""),IF(AND(YEAR(MarSun1+31)=CalendarYear,MONTH(MarSun1+31)=3),MarSun1+31,""))</f>
        <v>44285</v>
      </c>
      <c r="E16" s="121">
        <f>IF(DAY(MarSun1)=1,IF(AND(YEAR(MarSun1+25)=CalendarYear,MONTH(MarSun1+25)=3),MarSun1+25,""),IF(AND(YEAR(MarSun1+32)=CalendarYear,MONTH(MarSun1+32)=3),MarSun1+32,""))</f>
        <v>44286</v>
      </c>
      <c r="F16" s="139" t="str">
        <f>IF(DAY(MarSun1)=1,IF(AND(YEAR(MarSun1+26)=CalendarYear,MONTH(MarSun1+26)=3),MarSun1+26,""),IF(AND(YEAR(MarSun1+33)=CalendarYear,MONTH(MarSun1+33)=3),MarSun1+33,""))</f>
        <v/>
      </c>
      <c r="G16" s="121" t="str">
        <f>IF(DAY(MarSun1)=1,IF(AND(YEAR(MarSun1+27)=CalendarYear,MONTH(MarSun1+27)=3),MarSun1+27,""),IF(AND(YEAR(MarSun1+34)=CalendarYear,MONTH(MarSun1+34)=3),MarSun1+34,""))</f>
        <v/>
      </c>
      <c r="H16" s="123" t="str">
        <f>IF(DAY(MarSun1)=1,IF(AND(YEAR(MarSun1+28)=CalendarYear,MONTH(MarSun1+28)=3),MarSun1+28,""),IF(AND(YEAR(MarSun1+35)=CalendarYear,MONTH(MarSun1+35)=3),MarSun1+35,""))</f>
        <v/>
      </c>
      <c r="I16" s="122">
        <f>IF(DAY(AprSun1)=1,IF(AND(YEAR(AprSun1+22)=CalendarYear,MONTH(AprSun1+22)=4),AprSun1+22,""),IF(AND(YEAR(AprSun1+29)=CalendarYear,MONTH(AprSun1+29)=4),AprSun1+29,""))</f>
        <v>44311</v>
      </c>
      <c r="J16" s="126">
        <f>IF(DAY(AprSun1)=1,IF(AND(YEAR(AprSun1+23)=CalendarYear,MONTH(AprSun1+23)=4),AprSun1+23,""),IF(AND(YEAR(AprSun1+30)=CalendarYear,MONTH(AprSun1+30)=4),AprSun1+30,""))</f>
        <v>44312</v>
      </c>
      <c r="K16" s="121">
        <f>IF(DAY(AprSun1)=1,IF(AND(YEAR(AprSun1+24)=CalendarYear,MONTH(AprSun1+24)=4),AprSun1+24,""),IF(AND(YEAR(AprSun1+31)=CalendarYear,MONTH(AprSun1+31)=4),AprSun1+31,""))</f>
        <v>44313</v>
      </c>
      <c r="L16" s="121">
        <f>IF(DAY(AprSun1)=1,IF(AND(YEAR(AprSun1+25)=CalendarYear,MONTH(AprSun1+25)=4),AprSun1+25,""),IF(AND(YEAR(AprSun1+32)=CalendarYear,MONTH(AprSun1+32)=4),AprSun1+32,""))</f>
        <v>44314</v>
      </c>
      <c r="M16" s="121">
        <f>IF(DAY(AprSun1)=1,IF(AND(YEAR(AprSun1+26)=CalendarYear,MONTH(AprSun1+26)=4),AprSun1+26,""),IF(AND(YEAR(AprSun1+33)=CalendarYear,MONTH(AprSun1+33)=4),AprSun1+33,""))</f>
        <v>44315</v>
      </c>
      <c r="N16" s="121">
        <f>IF(DAY(AprSun1)=1,IF(AND(YEAR(AprSun1+27)=CalendarYear,MONTH(AprSun1+27)=4),AprSun1+27,""),IF(AND(YEAR(AprSun1+34)=CalendarYear,MONTH(AprSun1+34)=4),AprSun1+34,""))</f>
        <v>44316</v>
      </c>
      <c r="O16" s="123" t="str">
        <f>IF(DAY(AprSun1)=1,IF(AND(YEAR(AprSun1+28)=CalendarYear,MONTH(AprSun1+28)=4),AprSun1+28,""),IF(AND(YEAR(AprSun1+35)=CalendarYear,MONTH(AprSun1+35)=4),AprSun1+35,""))</f>
        <v/>
      </c>
      <c r="P16" s="110"/>
      <c r="S16" s="134"/>
    </row>
    <row r="17" spans="1:37" ht="15" customHeight="1" x14ac:dyDescent="0.2">
      <c r="B17" s="135" t="str">
        <f>IF(DAY(MarSun1)=1,IF(AND(YEAR(MarSun1+29)=CalendarYear,MONTH(MarSun1+29)=3),MarSun1+29,""),IF(AND(YEAR(MarSun1+36)=CalendarYear,MONTH(MarSun1+36)=3),MarSun1+36,""))</f>
        <v/>
      </c>
      <c r="C17" s="128" t="str">
        <f>IF(DAY(MarSun1)=1,IF(AND(YEAR(MarSun1+30)=CalendarYear,MONTH(MarSun1+30)=3),MarSun1+30,""),IF(AND(YEAR(MarSun1+37)=CalendarYear,MONTH(MarSun1+37)=3),MarSun1+37,""))</f>
        <v/>
      </c>
      <c r="D17" s="128" t="str">
        <f>IF(DAY(MarSun1)=1,IF(AND(YEAR(MarSun1+31)=CalendarYear,MONTH(MarSun1+31)=3),MarSun1+31,""),IF(AND(YEAR(MarSun1+38)=CalendarYear,MONTH(MarSun1+38)=3),MarSun1+38,""))</f>
        <v/>
      </c>
      <c r="E17" s="128" t="str">
        <f>IF(DAY(MarSun1)=1,IF(AND(YEAR(MarSun1+32)=CalendarYear,MONTH(MarSun1+32)=3),MarSun1+32,""),IF(AND(YEAR(MarSun1+39)=CalendarYear,MONTH(MarSun1+39)=3),MarSun1+39,""))</f>
        <v/>
      </c>
      <c r="F17" s="140" t="str">
        <f>IF(DAY(MarSun1)=1,IF(AND(YEAR(MarSun1+33)=CalendarYear,MONTH(MarSun1+33)=3),MarSun1+33,""),IF(AND(YEAR(MarSun1+40)=CalendarYear,MONTH(MarSun1+40)=3),MarSun1+40,""))</f>
        <v/>
      </c>
      <c r="G17" s="128" t="str">
        <f>IF(DAY(MarSun1)=1,IF(AND(YEAR(MarSun1+34)=CalendarYear,MONTH(MarSun1+34)=3),MarSun1+34,""),IF(AND(YEAR(MarSun1+41)=CalendarYear,MONTH(MarSun1+41)=3),MarSun1+41,""))</f>
        <v/>
      </c>
      <c r="H17" s="129" t="str">
        <f>IF(DAY(MarSun1)=1,IF(AND(YEAR(MarSun1+35)=CalendarYear,MONTH(MarSun1+35)=3),MarSun1+35,""),IF(AND(YEAR(MarSun1+42)=CalendarYear,MONTH(MarSun1+42)=3),MarSun1+42,""))</f>
        <v/>
      </c>
      <c r="I17" s="128" t="str">
        <f>IF(DAY(AprSun1)=1,IF(AND(YEAR(AprSun1+29)=CalendarYear,MONTH(AprSun1+29)=4),AprSun1+29,""),IF(AND(YEAR(AprSun1+36)=CalendarYear,MONTH(AprSun1+36)=4),AprSun1+36,""))</f>
        <v/>
      </c>
      <c r="J17" s="128" t="str">
        <f>IF(DAY(AprSun1)=1,IF(AND(YEAR(AprSun1+30)=CalendarYear,MONTH(AprSun1+30)=4),AprSun1+30,""),IF(AND(YEAR(AprSun1+37)=CalendarYear,MONTH(AprSun1+37)=4),AprSun1+37,""))</f>
        <v/>
      </c>
      <c r="K17" s="128" t="str">
        <f>IF(DAY(AprSun1)=1,IF(AND(YEAR(AprSun1+31)=CalendarYear,MONTH(AprSun1+31)=4),AprSun1+31,""),IF(AND(YEAR(AprSun1+38)=CalendarYear,MONTH(AprSun1+38)=4),AprSun1+38,""))</f>
        <v/>
      </c>
      <c r="L17" s="128" t="str">
        <f>IF(DAY(AprSun1)=1,IF(AND(YEAR(AprSun1+32)=CalendarYear,MONTH(AprSun1+32)=4),AprSun1+32,""),IF(AND(YEAR(AprSun1+39)=CalendarYear,MONTH(AprSun1+39)=4),AprSun1+39,""))</f>
        <v/>
      </c>
      <c r="M17" s="128" t="str">
        <f>IF(DAY(AprSun1)=1,IF(AND(YEAR(AprSun1+33)=CalendarYear,MONTH(AprSun1+33)=4),AprSun1+33,""),IF(AND(YEAR(AprSun1+40)=CalendarYear,MONTH(AprSun1+40)=4),AprSun1+40,""))</f>
        <v/>
      </c>
      <c r="N17" s="128" t="str">
        <f>IF(DAY(AprSun1)=1,IF(AND(YEAR(AprSun1+34)=CalendarYear,MONTH(AprSun1+34)=4),AprSun1+34,""),IF(AND(YEAR(AprSun1+41)=CalendarYear,MONTH(AprSun1+41)=4),AprSun1+41,""))</f>
        <v/>
      </c>
      <c r="O17" s="129" t="str">
        <f>IF(DAY(AprSun1)=1,IF(AND(YEAR(AprSun1+35)=CalendarYear,MONTH(AprSun1+35)=4),AprSun1+35,""),IF(AND(YEAR(AprSun1+42)=CalendarYear,MONTH(AprSun1+42)=4),AprSun1+42,""))</f>
        <v/>
      </c>
      <c r="P17" s="110"/>
      <c r="R17" s="77"/>
    </row>
    <row r="18" spans="1:37" ht="15" customHeight="1" x14ac:dyDescent="0.3">
      <c r="A18" s="112" t="s">
        <v>10</v>
      </c>
      <c r="B18" s="169" t="s">
        <v>30</v>
      </c>
      <c r="C18" s="170"/>
      <c r="D18" s="170"/>
      <c r="E18" s="170"/>
      <c r="F18" s="170"/>
      <c r="G18" s="170"/>
      <c r="H18" s="171"/>
      <c r="I18" s="170" t="s">
        <v>31</v>
      </c>
      <c r="J18" s="170"/>
      <c r="K18" s="170"/>
      <c r="L18" s="170"/>
      <c r="M18" s="170"/>
      <c r="N18" s="170"/>
      <c r="O18" s="171"/>
      <c r="P18" s="131"/>
      <c r="Q18" s="132"/>
      <c r="R18" s="89" t="s">
        <v>57</v>
      </c>
      <c r="T18" s="132"/>
      <c r="U18" s="132"/>
      <c r="W18" s="132"/>
      <c r="X18" s="132"/>
      <c r="Y18" s="132"/>
      <c r="Z18" s="132"/>
      <c r="AA18" s="132"/>
      <c r="AB18" s="132"/>
      <c r="AC18" s="132"/>
      <c r="AE18" s="132"/>
      <c r="AF18" s="132"/>
      <c r="AG18" s="132"/>
      <c r="AH18" s="132"/>
      <c r="AI18" s="132"/>
      <c r="AJ18" s="132"/>
      <c r="AK18" s="132"/>
    </row>
    <row r="19" spans="1:37" ht="15" customHeight="1" x14ac:dyDescent="0.3">
      <c r="A19" s="112" t="s">
        <v>19</v>
      </c>
      <c r="B19" s="115" t="s">
        <v>0</v>
      </c>
      <c r="C19" s="116" t="s">
        <v>51</v>
      </c>
      <c r="D19" s="116" t="s">
        <v>52</v>
      </c>
      <c r="E19" s="116" t="s">
        <v>53</v>
      </c>
      <c r="F19" s="116" t="s">
        <v>54</v>
      </c>
      <c r="G19" s="116" t="s">
        <v>55</v>
      </c>
      <c r="H19" s="117" t="s">
        <v>56</v>
      </c>
      <c r="I19" s="118" t="s">
        <v>0</v>
      </c>
      <c r="J19" s="116" t="s">
        <v>51</v>
      </c>
      <c r="K19" s="116" t="s">
        <v>52</v>
      </c>
      <c r="L19" s="116" t="s">
        <v>53</v>
      </c>
      <c r="M19" s="116" t="s">
        <v>54</v>
      </c>
      <c r="N19" s="116" t="s">
        <v>55</v>
      </c>
      <c r="O19" s="117" t="s">
        <v>56</v>
      </c>
      <c r="P19" s="110"/>
      <c r="R19" s="89" t="s">
        <v>66</v>
      </c>
    </row>
    <row r="20" spans="1:37" ht="15" customHeight="1" x14ac:dyDescent="0.3">
      <c r="A20" s="112"/>
      <c r="B20" s="125" t="str">
        <f>IF(DAY(MaySun1)=1,"",IF(AND(YEAR(MaySun1+1)=CalendarYear,MONTH(MaySun1+1)=5),MaySun1+1,""))</f>
        <v/>
      </c>
      <c r="C20" s="121" t="str">
        <f>IF(DAY(MaySun1)=1,"",IF(AND(YEAR(MaySun1+2)=CalendarYear,MONTH(MaySun1+2)=5),MaySun1+2,""))</f>
        <v/>
      </c>
      <c r="D20" s="121" t="str">
        <f>IF(DAY(MaySun1)=1,"",IF(AND(YEAR(MaySun1+3)=CalendarYear,MONTH(MaySun1+3)=5),MaySun1+3,""))</f>
        <v/>
      </c>
      <c r="E20" s="121" t="str">
        <f>IF(DAY(MaySun1)=1,"",IF(AND(YEAR(MaySun1+4)=CalendarYear,MONTH(MaySun1+4)=5),MaySun1+4,""))</f>
        <v/>
      </c>
      <c r="F20" s="121" t="str">
        <f>IF(DAY(MaySun1)=1,"",IF(AND(YEAR(MaySun1+5)=CalendarYear,MONTH(MaySun1+5)=5),MaySun1+5,""))</f>
        <v/>
      </c>
      <c r="G20" s="122" t="str">
        <f>IF(DAY(MaySun1)=1,"",IF(AND(YEAR(MaySun1+6)=CalendarYear,MONTH(MaySun1+6)=5),MaySun1+6,""))</f>
        <v/>
      </c>
      <c r="H20" s="123">
        <f>IF(DAY(MaySun1)=1,IF(AND(YEAR(MaySun1)=CalendarYear,MONTH(MaySun1)=5),MaySun1,""),IF(AND(YEAR(MaySun1+7)=CalendarYear,MONTH(MaySun1+7)=5),MaySun1+7,""))</f>
        <v>44317</v>
      </c>
      <c r="I20" s="122" t="str">
        <f>IF(DAY(JunSun1)=1,"",IF(AND(YEAR(JunSun1+1)=CalendarYear,MONTH(JunSun1+1)=6),JunSun1+1,""))</f>
        <v/>
      </c>
      <c r="J20" s="122" t="str">
        <f>IF(DAY(JunSun1)=1,"",IF(AND(YEAR(JunSun1+2)=CalendarYear,MONTH(JunSun1+2)=6),JunSun1+2,""))</f>
        <v/>
      </c>
      <c r="K20" s="121">
        <f>IF(DAY(JunSun1)=1,"",IF(AND(YEAR(JunSun1+3)=CalendarYear,MONTH(JunSun1+3)=6),JunSun1+3,""))</f>
        <v>44348</v>
      </c>
      <c r="L20" s="121">
        <f>IF(DAY(JunSun1)=1,"",IF(AND(YEAR(JunSun1+4)=CalendarYear,MONTH(JunSun1+4)=6),JunSun1+4,""))</f>
        <v>44349</v>
      </c>
      <c r="M20" s="121">
        <f>IF(DAY(JunSun1)=1,"",IF(AND(YEAR(JunSun1+5)=CalendarYear,MONTH(JunSun1+5)=6),JunSun1+5,""))</f>
        <v>44350</v>
      </c>
      <c r="N20" s="121">
        <f>IF(DAY(JunSun1)=1,"",IF(AND(YEAR(JunSun1+6)=CalendarYear,MONTH(JunSun1+6)=6),JunSun1+6,""))</f>
        <v>44351</v>
      </c>
      <c r="O20" s="123">
        <f>IF(DAY(JunSun1)=1,IF(AND(YEAR(JunSun1)=CalendarYear,MONTH(JunSun1)=6),JunSun1,""),IF(AND(YEAR(JunSun1+7)=CalendarYear,MONTH(JunSun1+7)=6),JunSun1+7,""))</f>
        <v>44352</v>
      </c>
      <c r="P20" s="110"/>
      <c r="R20" s="89" t="s">
        <v>64</v>
      </c>
    </row>
    <row r="21" spans="1:37" ht="15" customHeight="1" x14ac:dyDescent="0.3">
      <c r="B21" s="125">
        <f>IF(DAY(MaySun1)=1,IF(AND(YEAR(MaySun1+1)=CalendarYear,MONTH(MaySun1+1)=5),MaySun1+1,""),IF(AND(YEAR(MaySun1+8)=CalendarYear,MONTH(MaySun1+8)=5),MaySun1+8,""))</f>
        <v>44318</v>
      </c>
      <c r="C21" s="121">
        <f>IF(DAY(MaySun1)=1,IF(AND(YEAR(MaySun1+2)=CalendarYear,MONTH(MaySun1+2)=5),MaySun1+2,""),IF(AND(YEAR(MaySun1+9)=CalendarYear,MONTH(MaySun1+9)=5),MaySun1+9,""))</f>
        <v>44319</v>
      </c>
      <c r="D21" s="121">
        <f>IF(DAY(MaySun1)=1,IF(AND(YEAR(MaySun1+3)=CalendarYear,MONTH(MaySun1+3)=5),MaySun1+3,""),IF(AND(YEAR(MaySun1+10)=CalendarYear,MONTH(MaySun1+10)=5),MaySun1+10,""))</f>
        <v>44320</v>
      </c>
      <c r="E21" s="121">
        <f>IF(DAY(MaySun1)=1,IF(AND(YEAR(MaySun1+4)=CalendarYear,MONTH(MaySun1+4)=5),MaySun1+4,""),IF(AND(YEAR(MaySun1+11)=CalendarYear,MONTH(MaySun1+11)=5),MaySun1+11,""))</f>
        <v>44321</v>
      </c>
      <c r="F21" s="121">
        <f>IF(DAY(MaySun1)=1,IF(AND(YEAR(MaySun1+5)=CalendarYear,MONTH(MaySun1+5)=5),MaySun1+5,""),IF(AND(YEAR(MaySun1+12)=CalendarYear,MONTH(MaySun1+12)=5),MaySun1+12,""))</f>
        <v>44322</v>
      </c>
      <c r="G21" s="121">
        <f>IF(DAY(MaySun1)=1,IF(AND(YEAR(MaySun1+6)=CalendarYear,MONTH(MaySun1+6)=5),MaySun1+6,""),IF(AND(YEAR(MaySun1+13)=CalendarYear,MONTH(MaySun1+13)=5),MaySun1+13,""))</f>
        <v>44323</v>
      </c>
      <c r="H21" s="123">
        <f>IF(DAY(MaySun1)=1,IF(AND(YEAR(MaySun1+7)=CalendarYear,MONTH(MaySun1+7)=5),MaySun1+7,""),IF(AND(YEAR(MaySun1+14)=CalendarYear,MONTH(MaySun1+14)=5),MaySun1+14,""))</f>
        <v>44324</v>
      </c>
      <c r="I21" s="122">
        <f>IF(DAY(JunSun1)=1,IF(AND(YEAR(JunSun1+1)=CalendarYear,MONTH(JunSun1+1)=6),JunSun1+1,""),IF(AND(YEAR(JunSun1+8)=CalendarYear,MONTH(JunSun1+8)=6),JunSun1+8,""))</f>
        <v>44353</v>
      </c>
      <c r="J21" s="126">
        <f>IF(DAY(JunSun1)=1,IF(AND(YEAR(JunSun1+2)=CalendarYear,MONTH(JunSun1+2)=6),JunSun1+2,""),IF(AND(YEAR(JunSun1+9)=CalendarYear,MONTH(JunSun1+9)=6),JunSun1+9,""))</f>
        <v>44354</v>
      </c>
      <c r="K21" s="121">
        <f>IF(DAY(JunSun1)=1,IF(AND(YEAR(JunSun1+3)=CalendarYear,MONTH(JunSun1+3)=6),JunSun1+3,""),IF(AND(YEAR(JunSun1+10)=CalendarYear,MONTH(JunSun1+10)=6),JunSun1+10,""))</f>
        <v>44355</v>
      </c>
      <c r="L21" s="121">
        <f>IF(DAY(JunSun1)=1,IF(AND(YEAR(JunSun1+4)=CalendarYear,MONTH(JunSun1+4)=6),JunSun1+4,""),IF(AND(YEAR(JunSun1+11)=CalendarYear,MONTH(JunSun1+11)=6),JunSun1+11,""))</f>
        <v>44356</v>
      </c>
      <c r="M21" s="121">
        <f>IF(DAY(JunSun1)=1,IF(AND(YEAR(JunSun1+5)=CalendarYear,MONTH(JunSun1+5)=6),JunSun1+5,""),IF(AND(YEAR(JunSun1+12)=CalendarYear,MONTH(JunSun1+12)=6),JunSun1+12,""))</f>
        <v>44357</v>
      </c>
      <c r="N21" s="121">
        <f>IF(DAY(JunSun1)=1,IF(AND(YEAR(JunSun1+6)=CalendarYear,MONTH(JunSun1+6)=6),JunSun1+6,""),IF(AND(YEAR(JunSun1+13)=CalendarYear,MONTH(JunSun1+13)=6),JunSun1+13,""))</f>
        <v>44358</v>
      </c>
      <c r="O21" s="123">
        <f>IF(DAY(JunSun1)=1,IF(AND(YEAR(JunSun1+7)=CalendarYear,MONTH(JunSun1+7)=6),JunSun1+7,""),IF(AND(YEAR(JunSun1+14)=CalendarYear,MONTH(JunSun1+14)=6),JunSun1+14,""))</f>
        <v>44359</v>
      </c>
      <c r="P21" s="110"/>
      <c r="R21" s="89" t="s">
        <v>60</v>
      </c>
    </row>
    <row r="22" spans="1:37" ht="15" customHeight="1" x14ac:dyDescent="0.3">
      <c r="B22" s="125">
        <f>IF(DAY(MaySun1)=1,IF(AND(YEAR(MaySun1+8)=CalendarYear,MONTH(MaySun1+8)=5),MaySun1+8,""),IF(AND(YEAR(MaySun1+15)=CalendarYear,MONTH(MaySun1+15)=5),MaySun1+15,""))</f>
        <v>44325</v>
      </c>
      <c r="C22" s="126">
        <f>IF(DAY(MaySun1)=1,IF(AND(YEAR(MaySun1+9)=CalendarYear,MONTH(MaySun1+9)=5),MaySun1+9,""),IF(AND(YEAR(MaySun1+16)=CalendarYear,MONTH(MaySun1+16)=5),MaySun1+16,""))</f>
        <v>44326</v>
      </c>
      <c r="D22" s="121">
        <f>IF(DAY(MaySun1)=1,IF(AND(YEAR(MaySun1+10)=CalendarYear,MONTH(MaySun1+10)=5),MaySun1+10,""),IF(AND(YEAR(MaySun1+17)=CalendarYear,MONTH(MaySun1+17)=5),MaySun1+17,""))</f>
        <v>44327</v>
      </c>
      <c r="E22" s="121">
        <f>IF(DAY(MaySun1)=1,IF(AND(YEAR(MaySun1+11)=CalendarYear,MONTH(MaySun1+11)=5),MaySun1+11,""),IF(AND(YEAR(MaySun1+18)=CalendarYear,MONTH(MaySun1+18)=5),MaySun1+18,""))</f>
        <v>44328</v>
      </c>
      <c r="F22" s="122">
        <f>IF(DAY(MaySun1)=1,IF(AND(YEAR(MaySun1+12)=CalendarYear,MONTH(MaySun1+12)=5),MaySun1+12,""),IF(AND(YEAR(MaySun1+19)=CalendarYear,MONTH(MaySun1+19)=5),MaySun1+19,""))</f>
        <v>44329</v>
      </c>
      <c r="G22" s="121">
        <f>IF(DAY(MaySun1)=1,IF(AND(YEAR(MaySun1+13)=CalendarYear,MONTH(MaySun1+13)=5),MaySun1+13,""),IF(AND(YEAR(MaySun1+20)=CalendarYear,MONTH(MaySun1+20)=5),MaySun1+20,""))</f>
        <v>44330</v>
      </c>
      <c r="H22" s="123">
        <f>IF(DAY(MaySun1)=1,IF(AND(YEAR(MaySun1+14)=CalendarYear,MONTH(MaySun1+14)=5),MaySun1+14,""),IF(AND(YEAR(MaySun1+21)=CalendarYear,MONTH(MaySun1+21)=5),MaySun1+21,""))</f>
        <v>44331</v>
      </c>
      <c r="I22" s="122">
        <f>IF(DAY(JunSun1)=1,IF(AND(YEAR(JunSun1+8)=CalendarYear,MONTH(JunSun1+8)=6),JunSun1+8,""),IF(AND(YEAR(JunSun1+15)=CalendarYear,MONTH(JunSun1+15)=6),JunSun1+15,""))</f>
        <v>44360</v>
      </c>
      <c r="J22" s="139">
        <f>IF(DAY(JunSun1)=1,IF(AND(YEAR(JunSun1+9)=CalendarYear,MONTH(JunSun1+9)=6),JunSun1+9,""),IF(AND(YEAR(JunSun1+16)=CalendarYear,MONTH(JunSun1+16)=6),JunSun1+16,""))</f>
        <v>44361</v>
      </c>
      <c r="K22" s="121">
        <f>IF(DAY(JunSun1)=1,IF(AND(YEAR(JunSun1+10)=CalendarYear,MONTH(JunSun1+10)=6),JunSun1+10,""),IF(AND(YEAR(JunSun1+17)=CalendarYear,MONTH(JunSun1+17)=6),JunSun1+17,""))</f>
        <v>44362</v>
      </c>
      <c r="L22" s="142">
        <f>IF(DAY(JunSun1)=1,IF(AND(YEAR(JunSun1+11)=CalendarYear,MONTH(JunSun1+11)=6),JunSun1+11,""),IF(AND(YEAR(JunSun1+18)=CalendarYear,MONTH(JunSun1+18)=6),JunSun1+18,""))</f>
        <v>44363</v>
      </c>
      <c r="M22" s="122">
        <f>IF(DAY(JunSun1)=1,IF(AND(YEAR(JunSun1+12)=CalendarYear,MONTH(JunSun1+12)=6),JunSun1+12,""),IF(AND(YEAR(JunSun1+19)=CalendarYear,MONTH(JunSun1+19)=6),JunSun1+19,""))</f>
        <v>44364</v>
      </c>
      <c r="N22" s="121">
        <f>IF(DAY(JunSun1)=1,IF(AND(YEAR(JunSun1+13)=CalendarYear,MONTH(JunSun1+13)=6),JunSun1+13,""),IF(AND(YEAR(JunSun1+20)=CalendarYear,MONTH(JunSun1+20)=6),JunSun1+20,""))</f>
        <v>44365</v>
      </c>
      <c r="O22" s="123">
        <f>IF(DAY(JunSun1)=1,IF(AND(YEAR(JunSun1+14)=CalendarYear,MONTH(JunSun1+14)=6),JunSun1+14,""),IF(AND(YEAR(JunSun1+21)=CalendarYear,MONTH(JunSun1+21)=6),JunSun1+21,""))</f>
        <v>44366</v>
      </c>
      <c r="P22" s="110"/>
      <c r="R22" s="76" t="s">
        <v>65</v>
      </c>
    </row>
    <row r="23" spans="1:37" ht="15" customHeight="1" x14ac:dyDescent="0.2">
      <c r="B23" s="125">
        <f>IF(DAY(MaySun1)=1,IF(AND(YEAR(MaySun1+15)=CalendarYear,MONTH(MaySun1+15)=5),MaySun1+15,""),IF(AND(YEAR(MaySun1+22)=CalendarYear,MONTH(MaySun1+22)=5),MaySun1+22,""))</f>
        <v>44332</v>
      </c>
      <c r="C23" s="121">
        <f>IF(DAY(MaySun1)=1,IF(AND(YEAR(MaySun1+16)=CalendarYear,MONTH(MaySun1+16)=5),MaySun1+16,""),IF(AND(YEAR(MaySun1+23)=CalendarYear,MONTH(MaySun1+23)=5),MaySun1+23,""))</f>
        <v>44333</v>
      </c>
      <c r="D23" s="121">
        <f>IF(DAY(MaySun1)=1,IF(AND(YEAR(MaySun1+17)=CalendarYear,MONTH(MaySun1+17)=5),MaySun1+17,""),IF(AND(YEAR(MaySun1+24)=CalendarYear,MONTH(MaySun1+24)=5),MaySun1+24,""))</f>
        <v>44334</v>
      </c>
      <c r="E23" s="121">
        <f>IF(DAY(MaySun1)=1,IF(AND(YEAR(MaySun1+18)=CalendarYear,MONTH(MaySun1+18)=5),MaySun1+18,""),IF(AND(YEAR(MaySun1+25)=CalendarYear,MONTH(MaySun1+25)=5),MaySun1+25,""))</f>
        <v>44335</v>
      </c>
      <c r="F23" s="142">
        <f>IF(DAY(MaySun1)=1,IF(AND(YEAR(MaySun1+19)=CalendarYear,MONTH(MaySun1+19)=5),MaySun1+19,""),IF(AND(YEAR(MaySun1+26)=CalendarYear,MONTH(MaySun1+26)=5),MaySun1+26,""))</f>
        <v>44336</v>
      </c>
      <c r="G23" s="121">
        <f>IF(DAY(MaySun1)=1,IF(AND(YEAR(MaySun1+20)=CalendarYear,MONTH(MaySun1+20)=5),MaySun1+20,""),IF(AND(YEAR(MaySun1+27)=CalendarYear,MONTH(MaySun1+27)=5),MaySun1+27,""))</f>
        <v>44337</v>
      </c>
      <c r="H23" s="123">
        <f>IF(DAY(MaySun1)=1,IF(AND(YEAR(MaySun1+21)=CalendarYear,MONTH(MaySun1+21)=5),MaySun1+21,""),IF(AND(YEAR(MaySun1+28)=CalendarYear,MONTH(MaySun1+28)=5),MaySun1+28,""))</f>
        <v>44338</v>
      </c>
      <c r="I23" s="122">
        <f>IF(DAY(JunSun1)=1,IF(AND(YEAR(JunSun1+15)=CalendarYear,MONTH(JunSun1+15)=6),JunSun1+15,""),IF(AND(YEAR(JunSun1+22)=CalendarYear,MONTH(JunSun1+22)=6),JunSun1+22,""))</f>
        <v>44367</v>
      </c>
      <c r="J23" s="126">
        <f>IF(DAY(JunSun1)=1,IF(AND(YEAR(JunSun1+16)=CalendarYear,MONTH(JunSun1+16)=6),JunSun1+16,""),IF(AND(YEAR(JunSun1+23)=CalendarYear,MONTH(JunSun1+23)=6),JunSun1+23,""))</f>
        <v>44368</v>
      </c>
      <c r="K23" s="121">
        <f>IF(DAY(JunSun1)=1,IF(AND(YEAR(JunSun1+17)=CalendarYear,MONTH(JunSun1+17)=6),JunSun1+17,""),IF(AND(YEAR(JunSun1+24)=CalendarYear,MONTH(JunSun1+24)=6),JunSun1+24,""))</f>
        <v>44369</v>
      </c>
      <c r="L23" s="121">
        <f>IF(DAY(JunSun1)=1,IF(AND(YEAR(JunSun1+18)=CalendarYear,MONTH(JunSun1+18)=6),JunSun1+18,""),IF(AND(YEAR(JunSun1+25)=CalendarYear,MONTH(JunSun1+25)=6),JunSun1+25,""))</f>
        <v>44370</v>
      </c>
      <c r="M23" s="121">
        <f>IF(DAY(JunSun1)=1,IF(AND(YEAR(JunSun1+19)=CalendarYear,MONTH(JunSun1+19)=6),JunSun1+19,""),IF(AND(YEAR(JunSun1+26)=CalendarYear,MONTH(JunSun1+26)=6),JunSun1+26,""))</f>
        <v>44371</v>
      </c>
      <c r="N23" s="121">
        <f>IF(DAY(JunSun1)=1,IF(AND(YEAR(JunSun1+20)=CalendarYear,MONTH(JunSun1+20)=6),JunSun1+20,""),IF(AND(YEAR(JunSun1+27)=CalendarYear,MONTH(JunSun1+27)=6),JunSun1+27,""))</f>
        <v>44372</v>
      </c>
      <c r="O23" s="123">
        <f>IF(DAY(JunSun1)=1,IF(AND(YEAR(JunSun1+21)=CalendarYear,MONTH(JunSun1+21)=6),JunSun1+21,""),IF(AND(YEAR(JunSun1+28)=CalendarYear,MONTH(JunSun1+28)=6),JunSun1+28,""))</f>
        <v>44373</v>
      </c>
      <c r="P23" s="110"/>
      <c r="R23" s="77"/>
    </row>
    <row r="24" spans="1:37" ht="15" customHeight="1" x14ac:dyDescent="0.2">
      <c r="B24" s="125">
        <f>IF(DAY(MaySun1)=1,IF(AND(YEAR(MaySun1+22)=CalendarYear,MONTH(MaySun1+22)=5),MaySun1+22,""),IF(AND(YEAR(MaySun1+29)=CalendarYear,MONTH(MaySun1+29)=5),MaySun1+29,""))</f>
        <v>44339</v>
      </c>
      <c r="C24" s="126">
        <f>IF(DAY(MaySun1)=1,IF(AND(YEAR(MaySun1+23)=CalendarYear,MONTH(MaySun1+23)=5),MaySun1+23,""),IF(AND(YEAR(MaySun1+30)=CalendarYear,MONTH(MaySun1+30)=5),MaySun1+30,""))</f>
        <v>44340</v>
      </c>
      <c r="D24" s="121">
        <f>IF(DAY(MaySun1)=1,IF(AND(YEAR(MaySun1+24)=CalendarYear,MONTH(MaySun1+24)=5),MaySun1+24,""),IF(AND(YEAR(MaySun1+31)=CalendarYear,MONTH(MaySun1+31)=5),MaySun1+31,""))</f>
        <v>44341</v>
      </c>
      <c r="E24" s="121">
        <f>IF(DAY(MaySun1)=1,IF(AND(YEAR(MaySun1+25)=CalendarYear,MONTH(MaySun1+25)=5),MaySun1+25,""),IF(AND(YEAR(MaySun1+32)=CalendarYear,MONTH(MaySun1+32)=5),MaySun1+32,""))</f>
        <v>44342</v>
      </c>
      <c r="F24" s="121">
        <f>IF(DAY(MaySun1)=1,IF(AND(YEAR(MaySun1+26)=CalendarYear,MONTH(MaySun1+26)=5),MaySun1+26,""),IF(AND(YEAR(MaySun1+33)=CalendarYear,MONTH(MaySun1+33)=5),MaySun1+33,""))</f>
        <v>44343</v>
      </c>
      <c r="G24" s="121">
        <f>IF(DAY(MaySun1)=1,IF(AND(YEAR(MaySun1+27)=CalendarYear,MONTH(MaySun1+27)=5),MaySun1+27,""),IF(AND(YEAR(MaySun1+34)=CalendarYear,MONTH(MaySun1+34)=5),MaySun1+34,""))</f>
        <v>44344</v>
      </c>
      <c r="H24" s="123">
        <f>IF(DAY(MaySun1)=1,IF(AND(YEAR(MaySun1+28)=CalendarYear,MONTH(MaySun1+28)=5),MaySun1+28,""),IF(AND(YEAR(MaySun1+35)=CalendarYear,MONTH(MaySun1+35)=5),MaySun1+35,""))</f>
        <v>44345</v>
      </c>
      <c r="I24" s="122">
        <f>IF(DAY(JunSun1)=1,IF(AND(YEAR(JunSun1+22)=CalendarYear,MONTH(JunSun1+22)=6),JunSun1+22,""),IF(AND(YEAR(JunSun1+29)=CalendarYear,MONTH(JunSun1+29)=6),JunSun1+29,""))</f>
        <v>44374</v>
      </c>
      <c r="J24" s="139">
        <f>IF(DAY(JunSun1)=1,IF(AND(YEAR(JunSun1+23)=CalendarYear,MONTH(JunSun1+23)=6),JunSun1+23,""),IF(AND(YEAR(JunSun1+30)=CalendarYear,MONTH(JunSun1+30)=6),JunSun1+30,""))</f>
        <v>44375</v>
      </c>
      <c r="K24" s="121">
        <f>IF(DAY(JunSun1)=1,IF(AND(YEAR(JunSun1+24)=CalendarYear,MONTH(JunSun1+24)=6),JunSun1+24,""),IF(AND(YEAR(JunSun1+31)=CalendarYear,MONTH(JunSun1+31)=6),JunSun1+31,""))</f>
        <v>44376</v>
      </c>
      <c r="L24" s="121">
        <f>IF(DAY(JunSun1)=1,IF(AND(YEAR(JunSun1+25)=CalendarYear,MONTH(JunSun1+25)=6),JunSun1+25,""),IF(AND(YEAR(JunSun1+32)=CalendarYear,MONTH(JunSun1+32)=6),JunSun1+32,""))</f>
        <v>44377</v>
      </c>
      <c r="M24" s="121" t="str">
        <f>IF(DAY(JunSun1)=1,IF(AND(YEAR(JunSun1+26)=CalendarYear,MONTH(JunSun1+26)=6),JunSun1+26,""),IF(AND(YEAR(JunSun1+33)=CalendarYear,MONTH(JunSun1+33)=6),JunSun1+33,""))</f>
        <v/>
      </c>
      <c r="N24" s="121" t="str">
        <f>IF(DAY(JunSun1)=1,IF(AND(YEAR(JunSun1+27)=CalendarYear,MONTH(JunSun1+27)=6),JunSun1+27,""),IF(AND(YEAR(JunSun1+34)=CalendarYear,MONTH(JunSun1+34)=6),JunSun1+34,""))</f>
        <v/>
      </c>
      <c r="O24" s="123" t="str">
        <f>IF(DAY(JunSun1)=1,IF(AND(YEAR(JunSun1+28)=CalendarYear,MONTH(JunSun1+28)=6),JunSun1+28,""),IF(AND(YEAR(JunSun1+35)=CalendarYear,MONTH(JunSun1+35)=6),JunSun1+35,""))</f>
        <v/>
      </c>
      <c r="P24" s="110"/>
    </row>
    <row r="25" spans="1:37" ht="15" customHeight="1" x14ac:dyDescent="0.2">
      <c r="B25" s="127">
        <f>IF(DAY(MaySun1)=1,IF(AND(YEAR(MaySun1+29)=CalendarYear,MONTH(MaySun1+29)=5),MaySun1+29,""),IF(AND(YEAR(MaySun1+36)=CalendarYear,MONTH(MaySun1+36)=5),MaySun1+36,""))</f>
        <v>44346</v>
      </c>
      <c r="C25" s="128">
        <f>IF(DAY(MaySun1)=1,IF(AND(YEAR(MaySun1+30)=CalendarYear,MONTH(MaySun1+30)=5),MaySun1+30,""),IF(AND(YEAR(MaySun1+37)=CalendarYear,MONTH(MaySun1+37)=5),MaySun1+37,""))</f>
        <v>44347</v>
      </c>
      <c r="D25" s="128" t="str">
        <f>IF(DAY(MaySun1)=1,IF(AND(YEAR(MaySun1+31)=CalendarYear,MONTH(MaySun1+31)=5),MaySun1+31,""),IF(AND(YEAR(MaySun1+38)=CalendarYear,MONTH(MaySun1+38)=5),MaySun1+38,""))</f>
        <v/>
      </c>
      <c r="E25" s="128" t="str">
        <f>IF(DAY(MaySun1)=1,IF(AND(YEAR(MaySun1+32)=CalendarYear,MONTH(MaySun1+32)=5),MaySun1+32,""),IF(AND(YEAR(MaySun1+39)=CalendarYear,MONTH(MaySun1+39)=5),MaySun1+39,""))</f>
        <v/>
      </c>
      <c r="F25" s="128" t="str">
        <f>IF(DAY(MaySun1)=1,IF(AND(YEAR(MaySun1+33)=CalendarYear,MONTH(MaySun1+33)=5),MaySun1+33,""),IF(AND(YEAR(MaySun1+40)=CalendarYear,MONTH(MaySun1+40)=5),MaySun1+40,""))</f>
        <v/>
      </c>
      <c r="G25" s="128" t="str">
        <f>IF(DAY(MaySun1)=1,IF(AND(YEAR(MaySun1+34)=CalendarYear,MONTH(MaySun1+34)=5),MaySun1+34,""),IF(AND(YEAR(MaySun1+41)=CalendarYear,MONTH(MaySun1+41)=5),MaySun1+41,""))</f>
        <v/>
      </c>
      <c r="H25" s="129" t="str">
        <f>IF(DAY(MaySun1)=1,IF(AND(YEAR(MaySun1+35)=CalendarYear,MONTH(MaySun1+35)=5),MaySun1+35,""),IF(AND(YEAR(MaySun1+42)=CalendarYear,MONTH(MaySun1+42)=5),MaySun1+42,""))</f>
        <v/>
      </c>
      <c r="I25" s="128" t="str">
        <f>IF(DAY(JunSun1)=1,IF(AND(YEAR(JunSun1+29)=CalendarYear,MONTH(JunSun1+29)=6),JunSun1+29,""),IF(AND(YEAR(JunSun1+36)=CalendarYear,MONTH(JunSun1+36)=6),JunSun1+36,""))</f>
        <v/>
      </c>
      <c r="J25" s="128" t="str">
        <f>IF(DAY(JunSun1)=1,IF(AND(YEAR(JunSun1+30)=CalendarYear,MONTH(JunSun1+30)=6),JunSun1+30,""),IF(AND(YEAR(JunSun1+37)=CalendarYear,MONTH(JunSun1+37)=6),JunSun1+37,""))</f>
        <v/>
      </c>
      <c r="K25" s="128" t="str">
        <f>IF(DAY(JunSun1)=1,IF(AND(YEAR(JunSun1+31)=CalendarYear,MONTH(JunSun1+31)=6),JunSun1+31,""),IF(AND(YEAR(JunSun1+38)=CalendarYear,MONTH(JunSun1+38)=6),JunSun1+38,""))</f>
        <v/>
      </c>
      <c r="L25" s="128" t="str">
        <f>IF(DAY(JunSun1)=1,IF(AND(YEAR(JunSun1+32)=CalendarYear,MONTH(JunSun1+32)=6),JunSun1+32,""),IF(AND(YEAR(JunSun1+39)=CalendarYear,MONTH(JunSun1+39)=6),JunSun1+39,""))</f>
        <v/>
      </c>
      <c r="M25" s="128" t="str">
        <f>IF(DAY(JunSun1)=1,IF(AND(YEAR(JunSun1+33)=CalendarYear,MONTH(JunSun1+33)=6),JunSun1+33,""),IF(AND(YEAR(JunSun1+40)=CalendarYear,MONTH(JunSun1+40)=6),JunSun1+40,""))</f>
        <v/>
      </c>
      <c r="N25" s="128" t="str">
        <f>IF(DAY(JunSun1)=1,IF(AND(YEAR(JunSun1+34)=CalendarYear,MONTH(JunSun1+34)=6),JunSun1+34,""),IF(AND(YEAR(JunSun1+41)=CalendarYear,MONTH(JunSun1+41)=6),JunSun1+41,""))</f>
        <v/>
      </c>
      <c r="O25" s="129" t="str">
        <f>IF(DAY(JunSun1)=1,IF(AND(YEAR(JunSun1+35)=CalendarYear,MONTH(JunSun1+35)=6),JunSun1+35,""),IF(AND(YEAR(JunSun1+42)=CalendarYear,MONTH(JunSun1+42)=6),JunSun1+42,""))</f>
        <v/>
      </c>
      <c r="P25" s="110"/>
      <c r="S25" s="12"/>
    </row>
    <row r="26" spans="1:37" ht="15" customHeight="1" x14ac:dyDescent="0.2">
      <c r="A26" s="112" t="s">
        <v>11</v>
      </c>
      <c r="B26" s="169" t="s">
        <v>32</v>
      </c>
      <c r="C26" s="170"/>
      <c r="D26" s="170"/>
      <c r="E26" s="170"/>
      <c r="F26" s="170"/>
      <c r="G26" s="170"/>
      <c r="H26" s="171"/>
      <c r="I26" s="170" t="s">
        <v>33</v>
      </c>
      <c r="J26" s="170"/>
      <c r="K26" s="170"/>
      <c r="L26" s="170"/>
      <c r="M26" s="170"/>
      <c r="N26" s="170"/>
      <c r="O26" s="171"/>
      <c r="P26" s="110"/>
    </row>
    <row r="27" spans="1:37" ht="15" customHeight="1" x14ac:dyDescent="0.2">
      <c r="A27" s="112" t="s">
        <v>20</v>
      </c>
      <c r="B27" s="115" t="s">
        <v>0</v>
      </c>
      <c r="C27" s="116" t="s">
        <v>51</v>
      </c>
      <c r="D27" s="116" t="s">
        <v>52</v>
      </c>
      <c r="E27" s="116" t="s">
        <v>53</v>
      </c>
      <c r="F27" s="116" t="s">
        <v>54</v>
      </c>
      <c r="G27" s="116" t="s">
        <v>55</v>
      </c>
      <c r="H27" s="117" t="s">
        <v>56</v>
      </c>
      <c r="I27" s="118" t="s">
        <v>0</v>
      </c>
      <c r="J27" s="116" t="s">
        <v>51</v>
      </c>
      <c r="K27" s="116" t="s">
        <v>52</v>
      </c>
      <c r="L27" s="116" t="s">
        <v>53</v>
      </c>
      <c r="M27" s="116" t="s">
        <v>54</v>
      </c>
      <c r="N27" s="116" t="s">
        <v>55</v>
      </c>
      <c r="O27" s="117" t="s">
        <v>56</v>
      </c>
      <c r="P27" s="110"/>
    </row>
    <row r="28" spans="1:37" ht="15" customHeight="1" x14ac:dyDescent="0.2">
      <c r="A28" s="112"/>
      <c r="B28" s="125" t="str">
        <f>IF(DAY(JulSun1)=1,"",IF(AND(YEAR(JulSun1+1)=CalendarYear,MONTH(JulSun1+1)=7),JulSun1+1,""))</f>
        <v/>
      </c>
      <c r="C28" s="121" t="str">
        <f>IF(DAY(JulSun1)=1,"",IF(AND(YEAR(JulSun1+2)=CalendarYear,MONTH(JulSun1+2)=7),JulSun1+2,""))</f>
        <v/>
      </c>
      <c r="D28" s="121" t="str">
        <f>IF(DAY(JulSun1)=1,"",IF(AND(YEAR(JulSun1+3)=CalendarYear,MONTH(JulSun1+3)=7),JulSun1+3,""))</f>
        <v/>
      </c>
      <c r="E28" s="121" t="str">
        <f>IF(DAY(JulSun1)=1,"",IF(AND(YEAR(JulSun1+4)=CalendarYear,MONTH(JulSun1+4)=7),JulSun1+4,""))</f>
        <v/>
      </c>
      <c r="F28" s="121">
        <f>IF(DAY(JulSun1)=1,"",IF(AND(YEAR(JulSun1+5)=CalendarYear,MONTH(JulSun1+5)=7),JulSun1+5,""))</f>
        <v>44378</v>
      </c>
      <c r="G28" s="121">
        <f>IF(DAY(JulSun1)=1,"",IF(AND(YEAR(JulSun1+6)=CalendarYear,MONTH(JulSun1+6)=7),JulSun1+6,""))</f>
        <v>44379</v>
      </c>
      <c r="H28" s="123">
        <f>IF(DAY(JulSun1)=1,IF(AND(YEAR(JulSun1)=CalendarYear,MONTH(JulSun1)=7),JulSun1,""),IF(AND(YEAR(JulSun1+7)=CalendarYear,MONTH(JulSun1+7)=7),JulSun1+7,""))</f>
        <v>44380</v>
      </c>
      <c r="I28" s="122">
        <f>IF(DAY(AugSun1)=1,"",IF(AND(YEAR(AugSun1+1)=CalendarYear,MONTH(AugSun1+1)=8),AugSun1+1,""))</f>
        <v>44409</v>
      </c>
      <c r="J28" s="122">
        <f>IF(DAY(AugSun1)=1,"",IF(AND(YEAR(AugSun1+2)=CalendarYear,MONTH(AugSun1+2)=8),AugSun1+2,""))</f>
        <v>44410</v>
      </c>
      <c r="K28" s="126">
        <f>IF(DAY(AugSun1)=1,"",IF(AND(YEAR(AugSun1+3)=CalendarYear,MONTH(AugSun1+3)=8),AugSun1+3,""))</f>
        <v>44411</v>
      </c>
      <c r="L28" s="121">
        <f>IF(DAY(AugSun1)=1,"",IF(AND(YEAR(AugSun1+4)=CalendarYear,MONTH(AugSun1+4)=8),AugSun1+4,""))</f>
        <v>44412</v>
      </c>
      <c r="M28" s="121">
        <f>IF(DAY(AugSun1)=1,"",IF(AND(YEAR(AugSun1+5)=CalendarYear,MONTH(AugSun1+5)=8),AugSun1+5,""))</f>
        <v>44413</v>
      </c>
      <c r="N28" s="121">
        <f>IF(DAY(AugSun1)=1,"",IF(AND(YEAR(AugSun1+6)=CalendarYear,MONTH(AugSun1+6)=8),AugSun1+6,""))</f>
        <v>44414</v>
      </c>
      <c r="O28" s="123">
        <f>IF(DAY(AugSun1)=1,IF(AND(YEAR(AugSun1)=CalendarYear,MONTH(AugSun1)=8),AugSun1,""),IF(AND(YEAR(AugSun1+7)=CalendarYear,MONTH(AugSun1+7)=8),AugSun1+7,""))</f>
        <v>44415</v>
      </c>
      <c r="P28" s="110"/>
    </row>
    <row r="29" spans="1:37" ht="15" customHeight="1" x14ac:dyDescent="0.2">
      <c r="A29" s="112"/>
      <c r="B29" s="71">
        <f>IF(DAY(JulSun1)=1,IF(AND(YEAR(JulSun1+1)=CalendarYear,MONTH(JulSun1+1)=7),JulSun1+1,""),IF(AND(YEAR(JulSun1+8)=CalendarYear,MONTH(JulSun1+8)=7),JulSun1+8,""))</f>
        <v>44381</v>
      </c>
      <c r="C29" s="126">
        <f>IF(DAY(JulSun1)=1,IF(AND(YEAR(JulSun1+2)=CalendarYear,MONTH(JulSun1+2)=7),JulSun1+2,""),IF(AND(YEAR(JulSun1+9)=CalendarYear,MONTH(JulSun1+9)=7),JulSun1+9,""))</f>
        <v>44382</v>
      </c>
      <c r="D29" s="139">
        <f>IF(DAY(JulSun1)=1,IF(AND(YEAR(JulSun1+3)=CalendarYear,MONTH(JulSun1+3)=7),JulSun1+3,""),IF(AND(YEAR(JulSun1+10)=CalendarYear,MONTH(JulSun1+10)=7),JulSun1+10,""))</f>
        <v>44383</v>
      </c>
      <c r="E29" s="139">
        <f>IF(DAY(JulSun1)=1,IF(AND(YEAR(JulSun1+4)=CalendarYear,MONTH(JulSun1+4)=7),JulSun1+4,""),IF(AND(YEAR(JulSun1+11)=CalendarYear,MONTH(JulSun1+11)=7),JulSun1+11,""))</f>
        <v>44384</v>
      </c>
      <c r="F29" s="139">
        <f>IF(DAY(JulSun1)=1,IF(AND(YEAR(JulSun1+5)=CalendarYear,MONTH(JulSun1+5)=7),JulSun1+5,""),IF(AND(YEAR(JulSun1+12)=CalendarYear,MONTH(JulSun1+12)=7),JulSun1+12,""))</f>
        <v>44385</v>
      </c>
      <c r="G29" s="139">
        <f>IF(DAY(JulSun1)=1,IF(AND(YEAR(JulSun1+6)=CalendarYear,MONTH(JulSun1+6)=7),JulSun1+6,""),IF(AND(YEAR(JulSun1+13)=CalendarYear,MONTH(JulSun1+13)=7),JulSun1+13,""))</f>
        <v>44386</v>
      </c>
      <c r="H29" s="144">
        <f>IF(DAY(JulSun1)=1,IF(AND(YEAR(JulSun1+7)=CalendarYear,MONTH(JulSun1+7)=7),JulSun1+7,""),IF(AND(YEAR(JulSun1+14)=CalendarYear,MONTH(JulSun1+14)=7),JulSun1+14,""))</f>
        <v>44387</v>
      </c>
      <c r="I29" s="141">
        <f>IF(DAY(AugSun1)=1,IF(AND(YEAR(AugSun1+1)=CalendarYear,MONTH(AugSun1+1)=8),AugSun1+1,""),IF(AND(YEAR(AugSun1+8)=CalendarYear,MONTH(AugSun1+8)=8),AugSun1+8,""))</f>
        <v>44416</v>
      </c>
      <c r="J29" s="145">
        <f>IF(DAY(AugSun1)=1,IF(AND(YEAR(AugSun1+2)=CalendarYear,MONTH(AugSun1+2)=8),AugSun1+2,""),IF(AND(YEAR(AugSun1+9)=CalendarYear,MONTH(AugSun1+9)=8),AugSun1+9,""))</f>
        <v>44417</v>
      </c>
      <c r="K29" s="139">
        <f>IF(DAY(AugSun1)=1,IF(AND(YEAR(AugSun1+3)=CalendarYear,MONTH(AugSun1+3)=8),AugSun1+3,""),IF(AND(YEAR(AugSun1+10)=CalendarYear,MONTH(AugSun1+10)=8),AugSun1+10,""))</f>
        <v>44418</v>
      </c>
      <c r="L29" s="139">
        <f>IF(DAY(AugSun1)=1,IF(AND(YEAR(AugSun1+4)=CalendarYear,MONTH(AugSun1+4)=8),AugSun1+4,""),IF(AND(YEAR(AugSun1+11)=CalendarYear,MONTH(AugSun1+11)=8),AugSun1+11,""))</f>
        <v>44419</v>
      </c>
      <c r="M29" s="139">
        <f>IF(DAY(AugSun1)=1,IF(AND(YEAR(AugSun1+5)=CalendarYear,MONTH(AugSun1+5)=8),AugSun1+5,""),IF(AND(YEAR(AugSun1+12)=CalendarYear,MONTH(AugSun1+12)=8),AugSun1+12,""))</f>
        <v>44420</v>
      </c>
      <c r="N29" s="139">
        <f>IF(DAY(AugSun1)=1,IF(AND(YEAR(AugSun1+6)=CalendarYear,MONTH(AugSun1+6)=8),AugSun1+6,""),IF(AND(YEAR(AugSun1+13)=CalendarYear,MONTH(AugSun1+13)=8),AugSun1+13,""))</f>
        <v>44421</v>
      </c>
      <c r="O29" s="144">
        <f>IF(DAY(AugSun1)=1,IF(AND(YEAR(AugSun1+7)=CalendarYear,MONTH(AugSun1+7)=8),AugSun1+7,""),IF(AND(YEAR(AugSun1+14)=CalendarYear,MONTH(AugSun1+14)=8),AugSun1+14,""))</f>
        <v>44422</v>
      </c>
      <c r="P29" s="110"/>
    </row>
    <row r="30" spans="1:37" ht="15" customHeight="1" x14ac:dyDescent="0.2">
      <c r="B30" s="71">
        <f>IF(DAY(JulSun1)=1,IF(AND(YEAR(JulSun1+8)=CalendarYear,MONTH(JulSun1+8)=7),JulSun1+8,""),IF(AND(YEAR(JulSun1+15)=CalendarYear,MONTH(JulSun1+15)=7),JulSun1+15,""))</f>
        <v>44388</v>
      </c>
      <c r="C30" s="139">
        <f>IF(DAY(JulSun1)=1,IF(AND(YEAR(JulSun1+9)=CalendarYear,MONTH(JulSun1+9)=7),JulSun1+9,""),IF(AND(YEAR(JulSun1+16)=CalendarYear,MONTH(JulSun1+16)=7),JulSun1+16,""))</f>
        <v>44389</v>
      </c>
      <c r="D30" s="139">
        <f>IF(DAY(JulSun1)=1,IF(AND(YEAR(JulSun1+10)=CalendarYear,MONTH(JulSun1+10)=7),JulSun1+10,""),IF(AND(YEAR(JulSun1+17)=CalendarYear,MONTH(JulSun1+17)=7),JulSun1+17,""))</f>
        <v>44390</v>
      </c>
      <c r="E30" s="139">
        <f>IF(DAY(JulSun1)=1,IF(AND(YEAR(JulSun1+11)=CalendarYear,MONTH(JulSun1+11)=7),JulSun1+11,""),IF(AND(YEAR(JulSun1+18)=CalendarYear,MONTH(JulSun1+18)=7),JulSun1+18,""))</f>
        <v>44391</v>
      </c>
      <c r="F30" s="139">
        <f>IF(DAY(JulSun1)=1,IF(AND(YEAR(JulSun1+12)=CalendarYear,MONTH(JulSun1+12)=7),JulSun1+12,""),IF(AND(YEAR(JulSun1+19)=CalendarYear,MONTH(JulSun1+19)=7),JulSun1+19,""))</f>
        <v>44392</v>
      </c>
      <c r="G30" s="139">
        <f>IF(DAY(JulSun1)=1,IF(AND(YEAR(JulSun1+13)=CalendarYear,MONTH(JulSun1+13)=7),JulSun1+13,""),IF(AND(YEAR(JulSun1+20)=CalendarYear,MONTH(JulSun1+20)=7),JulSun1+20,""))</f>
        <v>44393</v>
      </c>
      <c r="H30" s="144">
        <f>IF(DAY(JulSun1)=1,IF(AND(YEAR(JulSun1+14)=CalendarYear,MONTH(JulSun1+14)=7),JulSun1+14,""),IF(AND(YEAR(JulSun1+21)=CalendarYear,MONTH(JulSun1+21)=7),JulSun1+21,""))</f>
        <v>44394</v>
      </c>
      <c r="I30" s="141">
        <f>IF(DAY(AugSun1)=1,IF(AND(YEAR(AugSun1+8)=CalendarYear,MONTH(AugSun1+8)=8),AugSun1+8,""),IF(AND(YEAR(AugSun1+15)=CalendarYear,MONTH(AugSun1+15)=8),AugSun1+15,""))</f>
        <v>44423</v>
      </c>
      <c r="J30" s="126">
        <f>IF(DAY(AugSun1)=1,IF(AND(YEAR(AugSun1+9)=CalendarYear,MONTH(AugSun1+9)=8),AugSun1+9,""),IF(AND(YEAR(AugSun1+16)=CalendarYear,MONTH(AugSun1+16)=8),AugSun1+16,""))</f>
        <v>44424</v>
      </c>
      <c r="K30" s="139">
        <f>IF(DAY(AugSun1)=1,IF(AND(YEAR(AugSun1+10)=CalendarYear,MONTH(AugSun1+10)=8),AugSun1+10,""),IF(AND(YEAR(AugSun1+17)=CalendarYear,MONTH(AugSun1+17)=8),AugSun1+17,""))</f>
        <v>44425</v>
      </c>
      <c r="L30" s="139">
        <f>IF(DAY(AugSun1)=1,IF(AND(YEAR(AugSun1+11)=CalendarYear,MONTH(AugSun1+11)=8),AugSun1+11,""),IF(AND(YEAR(AugSun1+18)=CalendarYear,MONTH(AugSun1+18)=8),AugSun1+18,""))</f>
        <v>44426</v>
      </c>
      <c r="M30" s="139">
        <f>IF(DAY(AugSun1)=1,IF(AND(YEAR(AugSun1+12)=CalendarYear,MONTH(AugSun1+12)=8),AugSun1+12,""),IF(AND(YEAR(AugSun1+19)=CalendarYear,MONTH(AugSun1+19)=8),AugSun1+19,""))</f>
        <v>44427</v>
      </c>
      <c r="N30" s="139">
        <f>IF(DAY(AugSun1)=1,IF(AND(YEAR(AugSun1+13)=CalendarYear,MONTH(AugSun1+13)=8),AugSun1+13,""),IF(AND(YEAR(AugSun1+20)=CalendarYear,MONTH(AugSun1+20)=8),AugSun1+20,""))</f>
        <v>44428</v>
      </c>
      <c r="O30" s="144">
        <f>IF(DAY(AugSun1)=1,IF(AND(YEAR(AugSun1+14)=CalendarYear,MONTH(AugSun1+14)=8),AugSun1+14,""),IF(AND(YEAR(AugSun1+21)=CalendarYear,MONTH(AugSun1+21)=8),AugSun1+21,""))</f>
        <v>44429</v>
      </c>
      <c r="P30" s="110"/>
    </row>
    <row r="31" spans="1:37" ht="15" customHeight="1" x14ac:dyDescent="0.2">
      <c r="B31" s="71">
        <f>IF(DAY(JulSun1)=1,IF(AND(YEAR(JulSun1+15)=CalendarYear,MONTH(JulSun1+15)=7),JulSun1+15,""),IF(AND(YEAR(JulSun1+22)=CalendarYear,MONTH(JulSun1+22)=7),JulSun1+22,""))</f>
        <v>44395</v>
      </c>
      <c r="C31" s="126">
        <f>IF(DAY(JulSun1)=1,IF(AND(YEAR(JulSun1+16)=CalendarYear,MONTH(JulSun1+16)=7),JulSun1+16,""),IF(AND(YEAR(JulSun1+23)=CalendarYear,MONTH(JulSun1+23)=7),JulSun1+23,""))</f>
        <v>44396</v>
      </c>
      <c r="D31" s="139">
        <f>IF(DAY(JulSun1)=1,IF(AND(YEAR(JulSun1+17)=CalendarYear,MONTH(JulSun1+17)=7),JulSun1+17,""),IF(AND(YEAR(JulSun1+24)=CalendarYear,MONTH(JulSun1+24)=7),JulSun1+24,""))</f>
        <v>44397</v>
      </c>
      <c r="E31" s="139">
        <f>IF(DAY(JulSun1)=1,IF(AND(YEAR(JulSun1+18)=CalendarYear,MONTH(JulSun1+18)=7),JulSun1+18,""),IF(AND(YEAR(JulSun1+25)=CalendarYear,MONTH(JulSun1+25)=7),JulSun1+25,""))</f>
        <v>44398</v>
      </c>
      <c r="F31" s="139">
        <f>IF(DAY(JulSun1)=1,IF(AND(YEAR(JulSun1+19)=CalendarYear,MONTH(JulSun1+19)=7),JulSun1+19,""),IF(AND(YEAR(JulSun1+26)=CalendarYear,MONTH(JulSun1+26)=7),JulSun1+26,""))</f>
        <v>44399</v>
      </c>
      <c r="G31" s="139">
        <f>IF(DAY(JulSun1)=1,IF(AND(YEAR(JulSun1+20)=CalendarYear,MONTH(JulSun1+20)=7),JulSun1+20,""),IF(AND(YEAR(JulSun1+27)=CalendarYear,MONTH(JulSun1+27)=7),JulSun1+27,""))</f>
        <v>44400</v>
      </c>
      <c r="H31" s="144">
        <f>IF(DAY(JulSun1)=1,IF(AND(YEAR(JulSun1+21)=CalendarYear,MONTH(JulSun1+21)=7),JulSun1+21,""),IF(AND(YEAR(JulSun1+28)=CalendarYear,MONTH(JulSun1+28)=7),JulSun1+28,""))</f>
        <v>44401</v>
      </c>
      <c r="I31" s="141">
        <f>IF(DAY(AugSun1)=1,IF(AND(YEAR(AugSun1+15)=CalendarYear,MONTH(AugSun1+15)=8),AugSun1+15,""),IF(AND(YEAR(AugSun1+22)=CalendarYear,MONTH(AugSun1+22)=8),AugSun1+22,""))</f>
        <v>44430</v>
      </c>
      <c r="J31" s="139">
        <f>IF(DAY(AugSun1)=1,IF(AND(YEAR(AugSun1+16)=CalendarYear,MONTH(AugSun1+16)=8),AugSun1+16,""),IF(AND(YEAR(AugSun1+23)=CalendarYear,MONTH(AugSun1+23)=8),AugSun1+23,""))</f>
        <v>44431</v>
      </c>
      <c r="K31" s="139">
        <f>IF(DAY(AugSun1)=1,IF(AND(YEAR(AugSun1+17)=CalendarYear,MONTH(AugSun1+17)=8),AugSun1+17,""),IF(AND(YEAR(AugSun1+24)=CalendarYear,MONTH(AugSun1+24)=8),AugSun1+24,""))</f>
        <v>44432</v>
      </c>
      <c r="L31" s="139">
        <f>IF(DAY(AugSun1)=1,IF(AND(YEAR(AugSun1+18)=CalendarYear,MONTH(AugSun1+18)=8),AugSun1+18,""),IF(AND(YEAR(AugSun1+25)=CalendarYear,MONTH(AugSun1+25)=8),AugSun1+25,""))</f>
        <v>44433</v>
      </c>
      <c r="M31" s="139">
        <f>IF(DAY(AugSun1)=1,IF(AND(YEAR(AugSun1+19)=CalendarYear,MONTH(AugSun1+19)=8),AugSun1+19,""),IF(AND(YEAR(AugSun1+26)=CalendarYear,MONTH(AugSun1+26)=8),AugSun1+26,""))</f>
        <v>44434</v>
      </c>
      <c r="N31" s="139">
        <f>IF(DAY(AugSun1)=1,IF(AND(YEAR(AugSun1+20)=CalendarYear,MONTH(AugSun1+20)=8),AugSun1+20,""),IF(AND(YEAR(AugSun1+27)=CalendarYear,MONTH(AugSun1+27)=8),AugSun1+27,""))</f>
        <v>44435</v>
      </c>
      <c r="O31" s="144">
        <f>IF(DAY(AugSun1)=1,IF(AND(YEAR(AugSun1+21)=CalendarYear,MONTH(AugSun1+21)=8),AugSun1+21,""),IF(AND(YEAR(AugSun1+28)=CalendarYear,MONTH(AugSun1+28)=8),AugSun1+28,""))</f>
        <v>44436</v>
      </c>
      <c r="P31" s="110"/>
      <c r="S31" s="133"/>
    </row>
    <row r="32" spans="1:37" ht="15" customHeight="1" x14ac:dyDescent="0.2">
      <c r="B32" s="71">
        <f>IF(DAY(JulSun1)=1,IF(AND(YEAR(JulSun1+22)=CalendarYear,MONTH(JulSun1+22)=7),JulSun1+22,""),IF(AND(YEAR(JulSun1+29)=CalendarYear,MONTH(JulSun1+29)=7),JulSun1+29,""))</f>
        <v>44402</v>
      </c>
      <c r="C32" s="139">
        <f>IF(DAY(JulSun1)=1,IF(AND(YEAR(JulSun1+23)=CalendarYear,MONTH(JulSun1+23)=7),JulSun1+23,""),IF(AND(YEAR(JulSun1+30)=CalendarYear,MONTH(JulSun1+30)=7),JulSun1+30,""))</f>
        <v>44403</v>
      </c>
      <c r="D32" s="139">
        <f>IF(DAY(JulSun1)=1,IF(AND(YEAR(JulSun1+24)=CalendarYear,MONTH(JulSun1+24)=7),JulSun1+24,""),IF(AND(YEAR(JulSun1+31)=CalendarYear,MONTH(JulSun1+31)=7),JulSun1+31,""))</f>
        <v>44404</v>
      </c>
      <c r="E32" s="139">
        <f>IF(DAY(JulSun1)=1,IF(AND(YEAR(JulSun1+25)=CalendarYear,MONTH(JulSun1+25)=7),JulSun1+25,""),IF(AND(YEAR(JulSun1+32)=CalendarYear,MONTH(JulSun1+32)=7),JulSun1+32,""))</f>
        <v>44405</v>
      </c>
      <c r="F32" s="139">
        <f>IF(DAY(JulSun1)=1,IF(AND(YEAR(JulSun1+26)=CalendarYear,MONTH(JulSun1+26)=7),JulSun1+26,""),IF(AND(YEAR(JulSun1+33)=CalendarYear,MONTH(JulSun1+33)=7),JulSun1+33,""))</f>
        <v>44406</v>
      </c>
      <c r="G32" s="139">
        <f>IF(DAY(JulSun1)=1,IF(AND(YEAR(JulSun1+27)=CalendarYear,MONTH(JulSun1+27)=7),JulSun1+27,""),IF(AND(YEAR(JulSun1+34)=CalendarYear,MONTH(JulSun1+34)=7),JulSun1+34,""))</f>
        <v>44407</v>
      </c>
      <c r="H32" s="144">
        <f>IF(DAY(JulSun1)=1,IF(AND(YEAR(JulSun1+28)=CalendarYear,MONTH(JulSun1+28)=7),JulSun1+28,""),IF(AND(YEAR(JulSun1+35)=CalendarYear,MONTH(JulSun1+35)=7),JulSun1+35,""))</f>
        <v>44408</v>
      </c>
      <c r="I32" s="141">
        <f>IF(DAY(AugSun1)=1,IF(AND(YEAR(AugSun1+22)=CalendarYear,MONTH(AugSun1+22)=8),AugSun1+22,""),IF(AND(YEAR(AugSun1+29)=CalendarYear,MONTH(AugSun1+29)=8),AugSun1+29,""))</f>
        <v>44437</v>
      </c>
      <c r="J32" s="126">
        <f>IF(DAY(AugSun1)=1,IF(AND(YEAR(AugSun1+23)=CalendarYear,MONTH(AugSun1+23)=8),AugSun1+23,""),IF(AND(YEAR(AugSun1+30)=CalendarYear,MONTH(AugSun1+30)=8),AugSun1+30,""))</f>
        <v>44438</v>
      </c>
      <c r="K32" s="139">
        <f>IF(DAY(AugSun1)=1,IF(AND(YEAR(AugSun1+24)=CalendarYear,MONTH(AugSun1+24)=8),AugSun1+24,""),IF(AND(YEAR(AugSun1+31)=CalendarYear,MONTH(AugSun1+31)=8),AugSun1+31,""))</f>
        <v>44439</v>
      </c>
      <c r="L32" s="139" t="str">
        <f>IF(DAY(AugSun1)=1,IF(AND(YEAR(AugSun1+25)=CalendarYear,MONTH(AugSun1+25)=8),AugSun1+25,""),IF(AND(YEAR(AugSun1+32)=CalendarYear,MONTH(AugSun1+32)=8),AugSun1+32,""))</f>
        <v/>
      </c>
      <c r="M32" s="139" t="str">
        <f>IF(DAY(AugSun1)=1,IF(AND(YEAR(AugSun1+26)=CalendarYear,MONTH(AugSun1+26)=8),AugSun1+26,""),IF(AND(YEAR(AugSun1+33)=CalendarYear,MONTH(AugSun1+33)=8),AugSun1+33,""))</f>
        <v/>
      </c>
      <c r="N32" s="139" t="str">
        <f>IF(DAY(AugSun1)=1,IF(AND(YEAR(AugSun1+27)=CalendarYear,MONTH(AugSun1+27)=8),AugSun1+27,""),IF(AND(YEAR(AugSun1+34)=CalendarYear,MONTH(AugSun1+34)=8),AugSun1+34,""))</f>
        <v/>
      </c>
      <c r="O32" s="144" t="str">
        <f>IF(DAY(AugSun1)=1,IF(AND(YEAR(AugSun1+28)=CalendarYear,MONTH(AugSun1+28)=8),AugSun1+28,""),IF(AND(YEAR(AugSun1+35)=CalendarYear,MONTH(AugSun1+35)=8),AugSun1+35,""))</f>
        <v/>
      </c>
      <c r="P32" s="110"/>
      <c r="S32" s="134"/>
    </row>
    <row r="33" spans="1:19" ht="15" customHeight="1" x14ac:dyDescent="0.2">
      <c r="B33" s="146" t="str">
        <f>IF(DAY(JulSun1)=1,IF(AND(YEAR(JulSun1+29)=CalendarYear,MONTH(JulSun1+29)=7),JulSun1+29,""),IF(AND(YEAR(JulSun1+36)=CalendarYear,MONTH(JulSun1+36)=7),JulSun1+36,""))</f>
        <v/>
      </c>
      <c r="C33" s="140" t="str">
        <f>IF(DAY(JulSun1)=1,IF(AND(YEAR(JulSun1+30)=CalendarYear,MONTH(JulSun1+30)=7),JulSun1+30,""),IF(AND(YEAR(JulSun1+37)=CalendarYear,MONTH(JulSun1+37)=7),JulSun1+37,""))</f>
        <v/>
      </c>
      <c r="D33" s="140" t="str">
        <f>IF(DAY(JulSun1)=1,IF(AND(YEAR(JulSun1+31)=CalendarYear,MONTH(JulSun1+31)=7),JulSun1+31,""),IF(AND(YEAR(JulSun1+38)=CalendarYear,MONTH(JulSun1+38)=7),JulSun1+38,""))</f>
        <v/>
      </c>
      <c r="E33" s="140" t="str">
        <f>IF(DAY(JulSun1)=1,IF(AND(YEAR(JulSun1+32)=CalendarYear,MONTH(JulSun1+32)=7),JulSun1+32,""),IF(AND(YEAR(JulSun1+39)=CalendarYear,MONTH(JulSun1+39)=7),JulSun1+39,""))</f>
        <v/>
      </c>
      <c r="F33" s="140" t="str">
        <f>IF(DAY(JulSun1)=1,IF(AND(YEAR(JulSun1+33)=CalendarYear,MONTH(JulSun1+33)=7),JulSun1+33,""),IF(AND(YEAR(JulSun1+40)=CalendarYear,MONTH(JulSun1+40)=7),JulSun1+40,""))</f>
        <v/>
      </c>
      <c r="G33" s="140" t="str">
        <f>IF(DAY(JulSun1)=1,IF(AND(YEAR(JulSun1+34)=CalendarYear,MONTH(JulSun1+34)=7),JulSun1+34,""),IF(AND(YEAR(JulSun1+41)=CalendarYear,MONTH(JulSun1+41)=7),JulSun1+41,""))</f>
        <v/>
      </c>
      <c r="H33" s="147" t="str">
        <f>IF(DAY(JulSun1)=1,IF(AND(YEAR(JulSun1+35)=CalendarYear,MONTH(JulSun1+35)=7),JulSun1+35,""),IF(AND(YEAR(JulSun1+42)=CalendarYear,MONTH(JulSun1+42)=7),JulSun1+42,""))</f>
        <v/>
      </c>
      <c r="I33" s="46" t="str">
        <f>IF(DAY(AugSun1)=1,IF(AND(YEAR(AugSun1+29)=CalendarYear,MONTH(AugSun1+29)=8),AugSun1+29,""),IF(AND(YEAR(AugSun1+36)=CalendarYear,MONTH(AugSun1+36)=8),AugSun1+36,""))</f>
        <v/>
      </c>
      <c r="J33" s="140" t="str">
        <f>IF(DAY(AugSun1)=1,IF(AND(YEAR(AugSun1+30)=CalendarYear,MONTH(AugSun1+30)=8),AugSun1+30,""),IF(AND(YEAR(AugSun1+37)=CalendarYear,MONTH(AugSun1+37)=8),AugSun1+37,""))</f>
        <v/>
      </c>
      <c r="K33" s="140" t="str">
        <f>IF(DAY(AugSun1)=1,IF(AND(YEAR(AugSun1+31)=CalendarYear,MONTH(AugSun1+31)=8),AugSun1+31,""),IF(AND(YEAR(AugSun1+38)=CalendarYear,MONTH(AugSun1+38)=8),AugSun1+38,""))</f>
        <v/>
      </c>
      <c r="L33" s="140" t="str">
        <f>IF(DAY(AugSun1)=1,IF(AND(YEAR(AugSun1+32)=CalendarYear,MONTH(AugSun1+32)=8),AugSun1+32,""),IF(AND(YEAR(AugSun1+39)=CalendarYear,MONTH(AugSun1+39)=8),AugSun1+39,""))</f>
        <v/>
      </c>
      <c r="M33" s="140" t="str">
        <f>IF(DAY(AugSun1)=1,IF(AND(YEAR(AugSun1+33)=CalendarYear,MONTH(AugSun1+33)=8),AugSun1+33,""),IF(AND(YEAR(AugSun1+40)=CalendarYear,MONTH(AugSun1+40)=8),AugSun1+40,""))</f>
        <v/>
      </c>
      <c r="N33" s="140" t="str">
        <f>IF(DAY(AugSun1)=1,IF(AND(YEAR(AugSun1+34)=CalendarYear,MONTH(AugSun1+34)=8),AugSun1+34,""),IF(AND(YEAR(AugSun1+41)=CalendarYear,MONTH(AugSun1+41)=8),AugSun1+41,""))</f>
        <v/>
      </c>
      <c r="O33" s="147" t="str">
        <f>IF(DAY(AugSun1)=1,IF(AND(YEAR(AugSun1+35)=CalendarYear,MONTH(AugSun1+35)=8),AugSun1+35,""),IF(AND(YEAR(AugSun1+42)=CalendarYear,MONTH(AugSun1+42)=8),AugSun1+42,""))</f>
        <v/>
      </c>
      <c r="P33" s="110"/>
      <c r="S33" s="12"/>
    </row>
    <row r="34" spans="1:19" ht="15" customHeight="1" x14ac:dyDescent="0.2">
      <c r="A34" s="112" t="s">
        <v>12</v>
      </c>
      <c r="B34" s="164" t="s">
        <v>34</v>
      </c>
      <c r="C34" s="154"/>
      <c r="D34" s="154"/>
      <c r="E34" s="154"/>
      <c r="F34" s="154"/>
      <c r="G34" s="154"/>
      <c r="H34" s="155"/>
      <c r="I34" s="154" t="s">
        <v>35</v>
      </c>
      <c r="J34" s="154"/>
      <c r="K34" s="154"/>
      <c r="L34" s="154"/>
      <c r="M34" s="154"/>
      <c r="N34" s="154"/>
      <c r="O34" s="155"/>
      <c r="P34" s="110"/>
    </row>
    <row r="35" spans="1:19" ht="15" customHeight="1" x14ac:dyDescent="0.2">
      <c r="A35" s="112" t="s">
        <v>21</v>
      </c>
      <c r="B35" s="70" t="s">
        <v>0</v>
      </c>
      <c r="C35" s="148" t="s">
        <v>51</v>
      </c>
      <c r="D35" s="148" t="s">
        <v>52</v>
      </c>
      <c r="E35" s="148" t="s">
        <v>53</v>
      </c>
      <c r="F35" s="148" t="s">
        <v>54</v>
      </c>
      <c r="G35" s="148" t="s">
        <v>55</v>
      </c>
      <c r="H35" s="34" t="s">
        <v>56</v>
      </c>
      <c r="I35" s="149" t="s">
        <v>0</v>
      </c>
      <c r="J35" s="148" t="s">
        <v>51</v>
      </c>
      <c r="K35" s="148" t="s">
        <v>52</v>
      </c>
      <c r="L35" s="148" t="s">
        <v>53</v>
      </c>
      <c r="M35" s="148" t="s">
        <v>54</v>
      </c>
      <c r="N35" s="148" t="s">
        <v>55</v>
      </c>
      <c r="O35" s="34" t="s">
        <v>56</v>
      </c>
      <c r="P35" s="110"/>
    </row>
    <row r="36" spans="1:19" ht="15" customHeight="1" x14ac:dyDescent="0.2">
      <c r="B36" s="71" t="str">
        <f>IF(DAY(Vogar)=1,"",IF(AND(YEAR(Vogar+1)=CalendarYear,MONTH(Vogar+1)=9),Vogar+1,""))</f>
        <v/>
      </c>
      <c r="C36" s="139" t="str">
        <f>IF(DAY(Vogar)=1,"",IF(AND(YEAR(Vogar+2)=CalendarYear,MONTH(Vogar+2)=9),Vogar+2,""))</f>
        <v/>
      </c>
      <c r="D36" s="139" t="str">
        <f>IF(DAY(Vogar)=1,"",IF(AND(YEAR(Vogar+3)=CalendarYear,MONTH(Vogar+3)=9),Vogar+3,""))</f>
        <v/>
      </c>
      <c r="E36" s="139">
        <f>IF(DAY(Vogar)=1,"",IF(AND(YEAR(Vogar+4)=CalendarYear,MONTH(Vogar+4)=9),Vogar+4,""))</f>
        <v>44440</v>
      </c>
      <c r="F36" s="139">
        <f>IF(DAY(Vogar)=1,"",IF(AND(YEAR(Vogar+5)=CalendarYear,MONTH(Vogar+5)=9),Vogar+5,""))</f>
        <v>44441</v>
      </c>
      <c r="G36" s="139">
        <f>IF(DAY(Vogar)=1,"",IF(AND(YEAR(Vogar+6)=CalendarYear,MONTH(Vogar+6)=9),Vogar+6,""))</f>
        <v>44442</v>
      </c>
      <c r="H36" s="144">
        <f>IF(DAY(Vogar)=1,IF(AND(YEAR(Vogar)=CalendarYear,MONTH(Vogar)=9),Vogar,""),IF(AND(YEAR(Vogar+7)=CalendarYear,MONTH(Vogar+7)=9),Vogar+7,""))</f>
        <v>44443</v>
      </c>
      <c r="I36" s="141" t="str">
        <f>IF(DAY(OctSun1)=1,"",IF(AND(YEAR(OctSun1+1)=CalendarYear,MONTH(OctSun1+1)=10),OctSun1+1,""))</f>
        <v/>
      </c>
      <c r="J36" s="139" t="str">
        <f>IF(DAY(OctSun1)=1,"",IF(AND(YEAR(OctSun1+2)=CalendarYear,MONTH(OctSun1+2)=10),OctSun1+2,""))</f>
        <v/>
      </c>
      <c r="K36" s="139" t="str">
        <f>IF(DAY(OctSun1)=1,"",IF(AND(YEAR(OctSun1+3)=CalendarYear,MONTH(OctSun1+3)=10),OctSun1+3,""))</f>
        <v/>
      </c>
      <c r="L36" s="139" t="str">
        <f>IF(DAY(OctSun1)=1,"",IF(AND(YEAR(OctSun1+4)=CalendarYear,MONTH(OctSun1+4)=10),OctSun1+4,""))</f>
        <v/>
      </c>
      <c r="M36" s="139" t="str">
        <f>IF(DAY(OctSun1)=1,"",IF(AND(YEAR(OctSun1+5)=CalendarYear,MONTH(OctSun1+5)=10),OctSun1+5,""))</f>
        <v/>
      </c>
      <c r="N36" s="139">
        <f>IF(DAY(OctSun1)=1,"",IF(AND(YEAR(OctSun1+6)=CalendarYear,MONTH(OctSun1+6)=10),OctSun1+6,""))</f>
        <v>44470</v>
      </c>
      <c r="O36" s="144">
        <f>IF(DAY(OctSun1)=1,IF(AND(YEAR(OctSun1)=CalendarYear,MONTH(OctSun1)=10),OctSun1,""),IF(AND(YEAR(OctSun1+7)=CalendarYear,MONTH(OctSun1+7)=10),OctSun1+7,""))</f>
        <v>44471</v>
      </c>
      <c r="P36" s="110"/>
    </row>
    <row r="37" spans="1:19" ht="15" customHeight="1" x14ac:dyDescent="0.2">
      <c r="B37" s="71">
        <f>IF(DAY(Vogar)=1,IF(AND(YEAR(Vogar+1)=CalendarYear,MONTH(Vogar+1)=9),Vogar+1,""),IF(AND(YEAR(Vogar+8)=CalendarYear,MONTH(Vogar+8)=9),Vogar+8,""))</f>
        <v>44444</v>
      </c>
      <c r="C37" s="139">
        <f>IF(DAY(Vogar)=1,IF(AND(YEAR(Vogar+2)=CalendarYear,MONTH(Vogar+2)=9),Vogar+2,""),IF(AND(YEAR(Vogar+9)=CalendarYear,MONTH(Vogar+9)=9),Vogar+9,""))</f>
        <v>44445</v>
      </c>
      <c r="D37" s="139">
        <f>IF(DAY(Vogar)=1,IF(AND(YEAR(Vogar+3)=CalendarYear,MONTH(Vogar+3)=9),Vogar+3,""),IF(AND(YEAR(Vogar+10)=CalendarYear,MONTH(Vogar+10)=9),Vogar+10,""))</f>
        <v>44446</v>
      </c>
      <c r="E37" s="139">
        <f>IF(DAY(Vogar)=1,IF(AND(YEAR(Vogar+4)=CalendarYear,MONTH(Vogar+4)=9),Vogar+4,""),IF(AND(YEAR(Vogar+11)=CalendarYear,MONTH(Vogar+11)=9),Vogar+11,""))</f>
        <v>44447</v>
      </c>
      <c r="F37" s="139">
        <f>IF(DAY(Vogar)=1,IF(AND(YEAR(Vogar+5)=CalendarYear,MONTH(Vogar+5)=9),Vogar+5,""),IF(AND(YEAR(Vogar+12)=CalendarYear,MONTH(Vogar+12)=9),Vogar+12,""))</f>
        <v>44448</v>
      </c>
      <c r="G37" s="139">
        <f>IF(DAY(Vogar)=1,IF(AND(YEAR(Vogar+6)=CalendarYear,MONTH(Vogar+6)=9),Vogar+6,""),IF(AND(YEAR(Vogar+13)=CalendarYear,MONTH(Vogar+13)=9),Vogar+13,""))</f>
        <v>44449</v>
      </c>
      <c r="H37" s="144">
        <f>IF(DAY(Vogar)=1,IF(AND(YEAR(Vogar+7)=CalendarYear,MONTH(Vogar+7)=9),Vogar+7,""),IF(AND(YEAR(Vogar+14)=CalendarYear,MONTH(Vogar+14)=9),Vogar+14,""))</f>
        <v>44450</v>
      </c>
      <c r="I37" s="141">
        <f>IF(DAY(OctSun1)=1,IF(AND(YEAR(OctSun1+1)=CalendarYear,MONTH(OctSun1+1)=10),OctSun1+1,""),IF(AND(YEAR(OctSun1+8)=CalendarYear,MONTH(OctSun1+8)=10),OctSun1+8,""))</f>
        <v>44472</v>
      </c>
      <c r="J37" s="139">
        <f>IF(DAY(OctSun1)=1,IF(AND(YEAR(OctSun1+2)=CalendarYear,MONTH(OctSun1+2)=10),OctSun1+2,""),IF(AND(YEAR(OctSun1+9)=CalendarYear,MONTH(OctSun1+9)=10),OctSun1+9,""))</f>
        <v>44473</v>
      </c>
      <c r="K37" s="139">
        <f>IF(DAY(OctSun1)=1,IF(AND(YEAR(OctSun1+3)=CalendarYear,MONTH(OctSun1+3)=10),OctSun1+3,""),IF(AND(YEAR(OctSun1+10)=CalendarYear,MONTH(OctSun1+10)=10),OctSun1+10,""))</f>
        <v>44474</v>
      </c>
      <c r="L37" s="139">
        <f>IF(DAY(OctSun1)=1,IF(AND(YEAR(OctSun1+4)=CalendarYear,MONTH(OctSun1+4)=10),OctSun1+4,""),IF(AND(YEAR(OctSun1+11)=CalendarYear,MONTH(OctSun1+11)=10),OctSun1+11,""))</f>
        <v>44475</v>
      </c>
      <c r="M37" s="139">
        <f>IF(DAY(OctSun1)=1,IF(AND(YEAR(OctSun1+5)=CalendarYear,MONTH(OctSun1+5)=10),OctSun1+5,""),IF(AND(YEAR(OctSun1+12)=CalendarYear,MONTH(OctSun1+12)=10),OctSun1+12,""))</f>
        <v>44476</v>
      </c>
      <c r="N37" s="139">
        <f>IF(DAY(OctSun1)=1,IF(AND(YEAR(OctSun1+6)=CalendarYear,MONTH(OctSun1+6)=10),OctSun1+6,""),IF(AND(YEAR(OctSun1+13)=CalendarYear,MONTH(OctSun1+13)=10),OctSun1+13,""))</f>
        <v>44477</v>
      </c>
      <c r="O37" s="144">
        <f>IF(DAY(OctSun1)=1,IF(AND(YEAR(OctSun1+7)=CalendarYear,MONTH(OctSun1+7)=10),OctSun1+7,""),IF(AND(YEAR(OctSun1+14)=CalendarYear,MONTH(OctSun1+14)=10),OctSun1+14,""))</f>
        <v>44478</v>
      </c>
      <c r="P37" s="110"/>
    </row>
    <row r="38" spans="1:19" ht="15" customHeight="1" x14ac:dyDescent="0.2">
      <c r="B38" s="71">
        <f>IF(DAY(Vogar)=1,IF(AND(YEAR(Vogar+8)=CalendarYear,MONTH(Vogar+8)=9),Vogar+8,""),IF(AND(YEAR(Vogar+15)=CalendarYear,MONTH(Vogar+15)=9),Vogar+15,""))</f>
        <v>44451</v>
      </c>
      <c r="C38" s="126">
        <f>IF(DAY(Vogar)=1,IF(AND(YEAR(Vogar+9)=CalendarYear,MONTH(Vogar+9)=9),Vogar+9,""),IF(AND(YEAR(Vogar+16)=CalendarYear,MONTH(Vogar+16)=9),Vogar+16,""))</f>
        <v>44452</v>
      </c>
      <c r="D38" s="139">
        <f>IF(DAY(Vogar)=1,IF(AND(YEAR(Vogar+10)=CalendarYear,MONTH(Vogar+10)=9),Vogar+10,""),IF(AND(YEAR(Vogar+17)=CalendarYear,MONTH(Vogar+17)=9),Vogar+17,""))</f>
        <v>44453</v>
      </c>
      <c r="E38" s="139">
        <f>IF(DAY(Vogar)=1,IF(AND(YEAR(Vogar+11)=CalendarYear,MONTH(Vogar+11)=9),Vogar+11,""),IF(AND(YEAR(Vogar+18)=CalendarYear,MONTH(Vogar+18)=9),Vogar+18,""))</f>
        <v>44454</v>
      </c>
      <c r="F38" s="139">
        <f>IF(DAY(Vogar)=1,IF(AND(YEAR(Vogar+12)=CalendarYear,MONTH(Vogar+12)=9),Vogar+12,""),IF(AND(YEAR(Vogar+19)=CalendarYear,MONTH(Vogar+19)=9),Vogar+19,""))</f>
        <v>44455</v>
      </c>
      <c r="G38" s="139">
        <f>IF(DAY(Vogar)=1,IF(AND(YEAR(Vogar+13)=CalendarYear,MONTH(Vogar+13)=9),Vogar+13,""),IF(AND(YEAR(Vogar+20)=CalendarYear,MONTH(Vogar+20)=9),Vogar+20,""))</f>
        <v>44456</v>
      </c>
      <c r="H38" s="144">
        <f>IF(DAY(Vogar)=1,IF(AND(YEAR(Vogar+14)=CalendarYear,MONTH(Vogar+14)=9),Vogar+14,""),IF(AND(YEAR(Vogar+21)=CalendarYear,MONTH(Vogar+21)=9),Vogar+21,""))</f>
        <v>44457</v>
      </c>
      <c r="I38" s="141">
        <f>IF(DAY(OctSun1)=1,IF(AND(YEAR(OctSun1+8)=CalendarYear,MONTH(OctSun1+8)=10),OctSun1+8,""),IF(AND(YEAR(OctSun1+15)=CalendarYear,MONTH(OctSun1+15)=10),OctSun1+15,""))</f>
        <v>44479</v>
      </c>
      <c r="J38" s="126">
        <f>IF(DAY(OctSun1)=1,IF(AND(YEAR(OctSun1+9)=CalendarYear,MONTH(OctSun1+9)=10),OctSun1+9,""),IF(AND(YEAR(OctSun1+16)=CalendarYear,MONTH(OctSun1+16)=10),OctSun1+16,""))</f>
        <v>44480</v>
      </c>
      <c r="K38" s="139">
        <f>IF(DAY(OctSun1)=1,IF(AND(YEAR(OctSun1+10)=CalendarYear,MONTH(OctSun1+10)=10),OctSun1+10,""),IF(AND(YEAR(OctSun1+17)=CalendarYear,MONTH(OctSun1+17)=10),OctSun1+17,""))</f>
        <v>44481</v>
      </c>
      <c r="L38" s="139">
        <f>IF(DAY(OctSun1)=1,IF(AND(YEAR(OctSun1+11)=CalendarYear,MONTH(OctSun1+11)=10),OctSun1+11,""),IF(AND(YEAR(OctSun1+18)=CalendarYear,MONTH(OctSun1+18)=10),OctSun1+18,""))</f>
        <v>44482</v>
      </c>
      <c r="M38" s="139">
        <f>IF(DAY(OctSun1)=1,IF(AND(YEAR(OctSun1+12)=CalendarYear,MONTH(OctSun1+12)=10),OctSun1+12,""),IF(AND(YEAR(OctSun1+19)=CalendarYear,MONTH(OctSun1+19)=10),OctSun1+19,""))</f>
        <v>44483</v>
      </c>
      <c r="N38" s="139">
        <f>IF(DAY(OctSun1)=1,IF(AND(YEAR(OctSun1+13)=CalendarYear,MONTH(OctSun1+13)=10),OctSun1+13,""),IF(AND(YEAR(OctSun1+20)=CalendarYear,MONTH(OctSun1+20)=10),OctSun1+20,""))</f>
        <v>44484</v>
      </c>
      <c r="O38" s="144">
        <f>IF(DAY(OctSun1)=1,IF(AND(YEAR(OctSun1+14)=CalendarYear,MONTH(OctSun1+14)=10),OctSun1+14,""),IF(AND(YEAR(OctSun1+21)=CalendarYear,MONTH(OctSun1+21)=10),OctSun1+21,""))</f>
        <v>44485</v>
      </c>
      <c r="P38" s="110"/>
      <c r="S38" s="12"/>
    </row>
    <row r="39" spans="1:19" ht="15" customHeight="1" x14ac:dyDescent="0.2">
      <c r="A39" s="112" t="s">
        <v>13</v>
      </c>
      <c r="B39" s="71">
        <f>IF(DAY(Vogar)=1,IF(AND(YEAR(Vogar+15)=CalendarYear,MONTH(Vogar+15)=9),Vogar+15,""),IF(AND(YEAR(Vogar+22)=CalendarYear,MONTH(Vogar+22)=9),Vogar+22,""))</f>
        <v>44458</v>
      </c>
      <c r="C39" s="139">
        <f>IF(DAY(Vogar)=1,IF(AND(YEAR(Vogar+16)=CalendarYear,MONTH(Vogar+16)=9),Vogar+16,""),IF(AND(YEAR(Vogar+23)=CalendarYear,MONTH(Vogar+23)=9),Vogar+23,""))</f>
        <v>44459</v>
      </c>
      <c r="D39" s="139">
        <f>IF(DAY(Vogar)=1,IF(AND(YEAR(Vogar+17)=CalendarYear,MONTH(Vogar+17)=9),Vogar+17,""),IF(AND(YEAR(Vogar+24)=CalendarYear,MONTH(Vogar+24)=9),Vogar+24,""))</f>
        <v>44460</v>
      </c>
      <c r="E39" s="139">
        <f>IF(DAY(Vogar)=1,IF(AND(YEAR(Vogar+18)=CalendarYear,MONTH(Vogar+18)=9),Vogar+18,""),IF(AND(YEAR(Vogar+25)=CalendarYear,MONTH(Vogar+25)=9),Vogar+25,""))</f>
        <v>44461</v>
      </c>
      <c r="F39" s="139">
        <f>IF(DAY(Vogar)=1,IF(AND(YEAR(Vogar+19)=CalendarYear,MONTH(Vogar+19)=9),Vogar+19,""),IF(AND(YEAR(Vogar+26)=CalendarYear,MONTH(Vogar+26)=9),Vogar+26,""))</f>
        <v>44462</v>
      </c>
      <c r="G39" s="139">
        <f>IF(DAY(Vogar)=1,IF(AND(YEAR(Vogar+20)=CalendarYear,MONTH(Vogar+20)=9),Vogar+20,""),IF(AND(YEAR(Vogar+27)=CalendarYear,MONTH(Vogar+27)=9),Vogar+27,""))</f>
        <v>44463</v>
      </c>
      <c r="H39" s="144">
        <f>IF(DAY(Vogar)=1,IF(AND(YEAR(Vogar+21)=CalendarYear,MONTH(Vogar+21)=9),Vogar+21,""),IF(AND(YEAR(Vogar+28)=CalendarYear,MONTH(Vogar+28)=9),Vogar+28,""))</f>
        <v>44464</v>
      </c>
      <c r="I39" s="141">
        <f>IF(DAY(OctSun1)=1,IF(AND(YEAR(OctSun1+15)=CalendarYear,MONTH(OctSun1+15)=10),OctSun1+15,""),IF(AND(YEAR(OctSun1+22)=CalendarYear,MONTH(OctSun1+22)=10),OctSun1+22,""))</f>
        <v>44486</v>
      </c>
      <c r="J39" s="139">
        <f>IF(DAY(OctSun1)=1,IF(AND(YEAR(OctSun1+16)=CalendarYear,MONTH(OctSun1+16)=10),OctSun1+16,""),IF(AND(YEAR(OctSun1+23)=CalendarYear,MONTH(OctSun1+23)=10),OctSun1+23,""))</f>
        <v>44487</v>
      </c>
      <c r="K39" s="139">
        <f>IF(DAY(OctSun1)=1,IF(AND(YEAR(OctSun1+17)=CalendarYear,MONTH(OctSun1+17)=10),OctSun1+17,""),IF(AND(YEAR(OctSun1+24)=CalendarYear,MONTH(OctSun1+24)=10),OctSun1+24,""))</f>
        <v>44488</v>
      </c>
      <c r="L39" s="139">
        <f>IF(DAY(OctSun1)=1,IF(AND(YEAR(OctSun1+18)=CalendarYear,MONTH(OctSun1+18)=10),OctSun1+18,""),IF(AND(YEAR(OctSun1+25)=CalendarYear,MONTH(OctSun1+25)=10),OctSun1+25,""))</f>
        <v>44489</v>
      </c>
      <c r="M39" s="139">
        <f>IF(DAY(OctSun1)=1,IF(AND(YEAR(OctSun1+19)=CalendarYear,MONTH(OctSun1+19)=10),OctSun1+19,""),IF(AND(YEAR(OctSun1+26)=CalendarYear,MONTH(OctSun1+26)=10),OctSun1+26,""))</f>
        <v>44490</v>
      </c>
      <c r="N39" s="139">
        <f>IF(DAY(OctSun1)=1,IF(AND(YEAR(OctSun1+20)=CalendarYear,MONTH(OctSun1+20)=10),OctSun1+20,""),IF(AND(YEAR(OctSun1+27)=CalendarYear,MONTH(OctSun1+27)=10),OctSun1+27,""))</f>
        <v>44491</v>
      </c>
      <c r="O39" s="144">
        <f>IF(DAY(OctSun1)=1,IF(AND(YEAR(OctSun1+21)=CalendarYear,MONTH(OctSun1+21)=10),OctSun1+21,""),IF(AND(YEAR(OctSun1+28)=CalendarYear,MONTH(OctSun1+28)=10),OctSun1+28,""))</f>
        <v>44492</v>
      </c>
      <c r="P39" s="110"/>
      <c r="S39" s="16"/>
    </row>
    <row r="40" spans="1:19" ht="15" customHeight="1" x14ac:dyDescent="0.2">
      <c r="A40" s="112" t="s">
        <v>14</v>
      </c>
      <c r="B40" s="71">
        <f>IF(DAY(Vogar)=1,IF(AND(YEAR(Vogar+22)=CalendarYear,MONTH(Vogar+22)=9),Vogar+22,""),IF(AND(YEAR(Vogar+29)=CalendarYear,MONTH(Vogar+29)=9),Vogar+29,""))</f>
        <v>44465</v>
      </c>
      <c r="C40" s="126">
        <f>IF(DAY(Vogar)=1,IF(AND(YEAR(Vogar+23)=CalendarYear,MONTH(Vogar+23)=9),Vogar+23,""),IF(AND(YEAR(Vogar+30)=CalendarYear,MONTH(Vogar+30)=9),Vogar+30,""))</f>
        <v>44466</v>
      </c>
      <c r="D40" s="139">
        <f>IF(DAY(Vogar)=1,IF(AND(YEAR(Vogar+24)=CalendarYear,MONTH(Vogar+24)=9),Vogar+24,""),IF(AND(YEAR(Vogar+31)=CalendarYear,MONTH(Vogar+31)=9),Vogar+31,""))</f>
        <v>44467</v>
      </c>
      <c r="E40" s="139">
        <f>IF(DAY(Vogar)=1,IF(AND(YEAR(Vogar+25)=CalendarYear,MONTH(Vogar+25)=9),Vogar+25,""),IF(AND(YEAR(Vogar+32)=CalendarYear,MONTH(Vogar+32)=9),Vogar+32,""))</f>
        <v>44468</v>
      </c>
      <c r="F40" s="139">
        <f>IF(DAY(Vogar)=1,IF(AND(YEAR(Vogar+26)=CalendarYear,MONTH(Vogar+26)=9),Vogar+26,""),IF(AND(YEAR(Vogar+33)=CalendarYear,MONTH(Vogar+33)=9),Vogar+33,""))</f>
        <v>44469</v>
      </c>
      <c r="G40" s="139" t="str">
        <f>IF(DAY(Vogar)=1,IF(AND(YEAR(Vogar+27)=CalendarYear,MONTH(Vogar+27)=9),Vogar+27,""),IF(AND(YEAR(Vogar+34)=CalendarYear,MONTH(Vogar+34)=9),Vogar+34,""))</f>
        <v/>
      </c>
      <c r="H40" s="144" t="str">
        <f>IF(DAY(Vogar)=1,IF(AND(YEAR(Vogar+28)=CalendarYear,MONTH(Vogar+28)=9),Vogar+28,""),IF(AND(YEAR(Vogar+35)=CalendarYear,MONTH(Vogar+35)=9),Vogar+35,""))</f>
        <v/>
      </c>
      <c r="I40" s="141">
        <f>IF(DAY(OctSun1)=1,IF(AND(YEAR(OctSun1+22)=CalendarYear,MONTH(OctSun1+22)=10),OctSun1+22,""),IF(AND(YEAR(OctSun1+29)=CalendarYear,MONTH(OctSun1+29)=10),OctSun1+29,""))</f>
        <v>44493</v>
      </c>
      <c r="J40" s="126">
        <f>IF(DAY(OctSun1)=1,IF(AND(YEAR(OctSun1+23)=CalendarYear,MONTH(OctSun1+23)=10),OctSun1+23,""),IF(AND(YEAR(OctSun1+30)=CalendarYear,MONTH(OctSun1+30)=10),OctSun1+30,""))</f>
        <v>44494</v>
      </c>
      <c r="K40" s="139">
        <f>IF(DAY(OctSun1)=1,IF(AND(YEAR(OctSun1+24)=CalendarYear,MONTH(OctSun1+24)=10),OctSun1+24,""),IF(AND(YEAR(OctSun1+31)=CalendarYear,MONTH(OctSun1+31)=10),OctSun1+31,""))</f>
        <v>44495</v>
      </c>
      <c r="L40" s="139">
        <f>IF(DAY(OctSun1)=1,IF(AND(YEAR(OctSun1+25)=CalendarYear,MONTH(OctSun1+25)=10),OctSun1+25,""),IF(AND(YEAR(OctSun1+32)=CalendarYear,MONTH(OctSun1+32)=10),OctSun1+32,""))</f>
        <v>44496</v>
      </c>
      <c r="M40" s="139">
        <f>IF(DAY(OctSun1)=1,IF(AND(YEAR(OctSun1+26)=CalendarYear,MONTH(OctSun1+26)=10),OctSun1+26,""),IF(AND(YEAR(OctSun1+33)=CalendarYear,MONTH(OctSun1+33)=10),OctSun1+33,""))</f>
        <v>44497</v>
      </c>
      <c r="N40" s="139">
        <f>IF(DAY(OctSun1)=1,IF(AND(YEAR(OctSun1+27)=CalendarYear,MONTH(OctSun1+27)=10),OctSun1+27,""),IF(AND(YEAR(OctSun1+34)=CalendarYear,MONTH(OctSun1+34)=10),OctSun1+34,""))</f>
        <v>44498</v>
      </c>
      <c r="O40" s="144">
        <f>IF(DAY(OctSun1)=1,IF(AND(YEAR(OctSun1+28)=CalendarYear,MONTH(OctSun1+28)=10),OctSun1+28,""),IF(AND(YEAR(OctSun1+35)=CalendarYear,MONTH(OctSun1+35)=10),OctSun1+35,""))</f>
        <v>44499</v>
      </c>
      <c r="P40" s="110"/>
      <c r="S40" s="16"/>
    </row>
    <row r="41" spans="1:19" ht="15" customHeight="1" x14ac:dyDescent="0.2">
      <c r="A41" s="112"/>
      <c r="B41" s="146" t="str">
        <f>IF(DAY(Vogar)=1,IF(AND(YEAR(Vogar+29)=CalendarYear,MONTH(Vogar+29)=9),Vogar+29,""),IF(AND(YEAR(Vogar+36)=CalendarYear,MONTH(Vogar+36)=9),Vogar+36,""))</f>
        <v/>
      </c>
      <c r="C41" s="140" t="str">
        <f>IF(DAY(Vogar)=1,IF(AND(YEAR(Vogar+30)=CalendarYear,MONTH(Vogar+30)=9),Vogar+30,""),IF(AND(YEAR(Vogar+37)=CalendarYear,MONTH(Vogar+37)=9),Vogar+37,""))</f>
        <v/>
      </c>
      <c r="D41" s="140" t="str">
        <f>IF(DAY(Vogar)=1,IF(AND(YEAR(Vogar+31)=CalendarYear,MONTH(Vogar+31)=9),Vogar+31,""),IF(AND(YEAR(Vogar+38)=CalendarYear,MONTH(Vogar+38)=9),Vogar+38,""))</f>
        <v/>
      </c>
      <c r="E41" s="140" t="str">
        <f>IF(DAY(Vogar)=1,IF(AND(YEAR(Vogar+32)=CalendarYear,MONTH(Vogar+32)=9),Vogar+32,""),IF(AND(YEAR(Vogar+39)=CalendarYear,MONTH(Vogar+39)=9),Vogar+39,""))</f>
        <v/>
      </c>
      <c r="F41" s="140" t="str">
        <f>IF(DAY(Vogar)=1,IF(AND(YEAR(Vogar+33)=CalendarYear,MONTH(Vogar+33)=9),Vogar+33,""),IF(AND(YEAR(Vogar+40)=CalendarYear,MONTH(Vogar+40)=9),Vogar+40,""))</f>
        <v/>
      </c>
      <c r="G41" s="140" t="str">
        <f>IF(DAY(Vogar)=1,IF(AND(YEAR(Vogar+34)=CalendarYear,MONTH(Vogar+34)=9),Vogar+34,""),IF(AND(YEAR(Vogar+41)=CalendarYear,MONTH(Vogar+41)=9),Vogar+41,""))</f>
        <v/>
      </c>
      <c r="H41" s="147" t="str">
        <f>IF(DAY(Vogar)=1,IF(AND(YEAR(Vogar+35)=CalendarYear,MONTH(Vogar+35)=9),Vogar+35,""),IF(AND(YEAR(Vogar+42)=CalendarYear,MONTH(Vogar+42)=9),Vogar+42,""))</f>
        <v/>
      </c>
      <c r="I41" s="140">
        <f>IF(DAY(OctSun1)=1,IF(AND(YEAR(OctSun1+29)=CalendarYear,MONTH(OctSun1+29)=10),OctSun1+29,""),IF(AND(YEAR(OctSun1+36)=CalendarYear,MONTH(OctSun1+36)=10),OctSun1+36,""))</f>
        <v>44500</v>
      </c>
      <c r="J41" s="140" t="str">
        <f>IF(DAY(OctSun1)=1,IF(AND(YEAR(OctSun1+30)=CalendarYear,MONTH(OctSun1+30)=10),OctSun1+30,""),IF(AND(YEAR(OctSun1+37)=CalendarYear,MONTH(OctSun1+37)=10),OctSun1+37,""))</f>
        <v/>
      </c>
      <c r="K41" s="140" t="str">
        <f>IF(DAY(OctSun1)=1,IF(AND(YEAR(OctSun1+31)=CalendarYear,MONTH(OctSun1+31)=10),OctSun1+31,""),IF(AND(YEAR(OctSun1+38)=CalendarYear,MONTH(OctSun1+38)=10),OctSun1+38,""))</f>
        <v/>
      </c>
      <c r="L41" s="140" t="str">
        <f>IF(DAY(OctSun1)=1,IF(AND(YEAR(OctSun1+32)=CalendarYear,MONTH(OctSun1+32)=10),OctSun1+32,""),IF(AND(YEAR(OctSun1+39)=CalendarYear,MONTH(OctSun1+39)=10),OctSun1+39,""))</f>
        <v/>
      </c>
      <c r="M41" s="140" t="str">
        <f>IF(DAY(OctSun1)=1,IF(AND(YEAR(OctSun1+33)=CalendarYear,MONTH(OctSun1+33)=10),OctSun1+33,""),IF(AND(YEAR(OctSun1+40)=CalendarYear,MONTH(OctSun1+40)=10),OctSun1+40,""))</f>
        <v/>
      </c>
      <c r="N41" s="140" t="str">
        <f>IF(DAY(OctSun1)=1,IF(AND(YEAR(OctSun1+34)=CalendarYear,MONTH(OctSun1+34)=10),OctSun1+34,""),IF(AND(YEAR(OctSun1+41)=CalendarYear,MONTH(OctSun1+41)=10),OctSun1+41,""))</f>
        <v/>
      </c>
      <c r="O41" s="147" t="str">
        <f>IF(DAY(OctSun1)=1,IF(AND(YEAR(OctSun1+35)=CalendarYear,MONTH(OctSun1+35)=10),OctSun1+35,""),IF(AND(YEAR(OctSun1+42)=CalendarYear,MONTH(OctSun1+42)=10),OctSun1+42,""))</f>
        <v/>
      </c>
      <c r="P41" s="110"/>
      <c r="S41" s="16"/>
    </row>
    <row r="42" spans="1:19" ht="15" customHeight="1" x14ac:dyDescent="0.2">
      <c r="A42" s="112" t="s">
        <v>15</v>
      </c>
      <c r="B42" s="164" t="s">
        <v>36</v>
      </c>
      <c r="C42" s="154"/>
      <c r="D42" s="154"/>
      <c r="E42" s="154"/>
      <c r="F42" s="154"/>
      <c r="G42" s="154"/>
      <c r="H42" s="155"/>
      <c r="I42" s="154" t="s">
        <v>37</v>
      </c>
      <c r="J42" s="154"/>
      <c r="K42" s="154"/>
      <c r="L42" s="154"/>
      <c r="M42" s="154"/>
      <c r="N42" s="154"/>
      <c r="O42" s="155"/>
      <c r="P42" s="110"/>
      <c r="S42" s="16"/>
    </row>
    <row r="43" spans="1:19" ht="15" customHeight="1" x14ac:dyDescent="0.2">
      <c r="A43" s="112" t="s">
        <v>23</v>
      </c>
      <c r="B43" s="70" t="s">
        <v>0</v>
      </c>
      <c r="C43" s="148" t="s">
        <v>51</v>
      </c>
      <c r="D43" s="148" t="s">
        <v>52</v>
      </c>
      <c r="E43" s="148" t="s">
        <v>53</v>
      </c>
      <c r="F43" s="148" t="s">
        <v>54</v>
      </c>
      <c r="G43" s="148" t="s">
        <v>55</v>
      </c>
      <c r="H43" s="34" t="s">
        <v>56</v>
      </c>
      <c r="I43" s="149" t="s">
        <v>0</v>
      </c>
      <c r="J43" s="148" t="s">
        <v>51</v>
      </c>
      <c r="K43" s="148" t="s">
        <v>52</v>
      </c>
      <c r="L43" s="148" t="s">
        <v>53</v>
      </c>
      <c r="M43" s="148" t="s">
        <v>54</v>
      </c>
      <c r="N43" s="148" t="s">
        <v>55</v>
      </c>
      <c r="O43" s="34" t="s">
        <v>56</v>
      </c>
      <c r="P43" s="110"/>
      <c r="S43" s="16"/>
    </row>
    <row r="44" spans="1:19" ht="15" customHeight="1" x14ac:dyDescent="0.2">
      <c r="A44" s="112"/>
      <c r="B44" s="71" t="str">
        <f>IF(DAY(NovSun1)=1,"",IF(AND(YEAR(NovSun1+1)=CalendarYear,MONTH(NovSun1+1)=11),NovSun1+1,""))</f>
        <v/>
      </c>
      <c r="C44" s="139">
        <f>IF(DAY(NovSun1)=1,"",IF(AND(YEAR(NovSun1+2)=CalendarYear,MONTH(NovSun1+2)=11),NovSun1+2,""))</f>
        <v>44501</v>
      </c>
      <c r="D44" s="139">
        <f>IF(DAY(NovSun1)=1,"",IF(AND(YEAR(NovSun1+3)=CalendarYear,MONTH(NovSun1+3)=11),NovSun1+3,""))</f>
        <v>44502</v>
      </c>
      <c r="E44" s="139">
        <f>IF(DAY(NovSun1)=1,"",IF(AND(YEAR(NovSun1+4)=CalendarYear,MONTH(NovSun1+4)=11),NovSun1+4,""))</f>
        <v>44503</v>
      </c>
      <c r="F44" s="139">
        <f>IF(DAY(NovSun1)=1,"",IF(AND(YEAR(NovSun1+5)=CalendarYear,MONTH(NovSun1+5)=11),NovSun1+5,""))</f>
        <v>44504</v>
      </c>
      <c r="G44" s="139">
        <f>IF(DAY(NovSun1)=1,"",IF(AND(YEAR(NovSun1+6)=CalendarYear,MONTH(NovSun1+6)=11),NovSun1+6,""))</f>
        <v>44505</v>
      </c>
      <c r="H44" s="144">
        <f>IF(DAY(NovSun1)=1,IF(AND(YEAR(NovSun1)=CalendarYear,MONTH(NovSun1)=11),NovSun1,""),IF(AND(YEAR(NovSun1+7)=CalendarYear,MONTH(NovSun1+7)=11),NovSun1+7,""))</f>
        <v>44506</v>
      </c>
      <c r="I44" s="141" t="str">
        <f>IF(DAY(DecSun1)=1,"",IF(AND(YEAR(DecSun1+1)=CalendarYear,MONTH(DecSun1+1)=12),DecSun1+1,""))</f>
        <v/>
      </c>
      <c r="J44" s="139" t="str">
        <f>IF(DAY(DecSun1)=1,"",IF(AND(YEAR(DecSun1+2)=CalendarYear,MONTH(DecSun1+2)=12),DecSun1+2,""))</f>
        <v/>
      </c>
      <c r="K44" s="139" t="str">
        <f>IF(DAY(DecSun1)=1,"",IF(AND(YEAR(DecSun1+3)=CalendarYear,MONTH(DecSun1+3)=12),DecSun1+3,""))</f>
        <v/>
      </c>
      <c r="L44" s="139">
        <f>IF(DAY(DecSun1)=1,"",IF(AND(YEAR(DecSun1+4)=CalendarYear,MONTH(DecSun1+4)=12),DecSun1+4,""))</f>
        <v>44531</v>
      </c>
      <c r="M44" s="139">
        <f>IF(DAY(DecSun1)=1,"",IF(AND(YEAR(DecSun1+5)=CalendarYear,MONTH(DecSun1+5)=12),DecSun1+5,""))</f>
        <v>44532</v>
      </c>
      <c r="N44" s="139">
        <f>IF(DAY(DecSun1)=1,"",IF(AND(YEAR(DecSun1+6)=CalendarYear,MONTH(DecSun1+6)=12),DecSun1+6,""))</f>
        <v>44533</v>
      </c>
      <c r="O44" s="144">
        <f>IF(DAY(DecSun1)=1,IF(AND(YEAR(DecSun1)=CalendarYear,MONTH(DecSun1)=12),DecSun1,""),IF(AND(YEAR(DecSun1+7)=CalendarYear,MONTH(DecSun1+7)=12),DecSun1+7,""))</f>
        <v>44534</v>
      </c>
      <c r="P44" s="110"/>
      <c r="S44" s="9"/>
    </row>
    <row r="45" spans="1:19" ht="15" customHeight="1" x14ac:dyDescent="0.2">
      <c r="A45" s="112" t="s">
        <v>24</v>
      </c>
      <c r="B45" s="71">
        <f>IF(DAY(NovSun1)=1,IF(AND(YEAR(NovSun1+1)=CalendarYear,MONTH(NovSun1+1)=11),NovSun1+1,""),IF(AND(YEAR(NovSun1+8)=CalendarYear,MONTH(NovSun1+8)=11),NovSun1+8,""))</f>
        <v>44507</v>
      </c>
      <c r="C45" s="126">
        <f>IF(DAY(NovSun1)=1,IF(AND(YEAR(NovSun1+2)=CalendarYear,MONTH(NovSun1+2)=11),NovSun1+2,""),IF(AND(YEAR(NovSun1+9)=CalendarYear,MONTH(NovSun1+9)=11),NovSun1+9,""))</f>
        <v>44508</v>
      </c>
      <c r="D45" s="139">
        <f>IF(DAY(NovSun1)=1,IF(AND(YEAR(NovSun1+3)=CalendarYear,MONTH(NovSun1+3)=11),NovSun1+3,""),IF(AND(YEAR(NovSun1+10)=CalendarYear,MONTH(NovSun1+10)=11),NovSun1+10,""))</f>
        <v>44509</v>
      </c>
      <c r="E45" s="139">
        <f>IF(DAY(NovSun1)=1,IF(AND(YEAR(NovSun1+4)=CalendarYear,MONTH(NovSun1+4)=11),NovSun1+4,""),IF(AND(YEAR(NovSun1+11)=CalendarYear,MONTH(NovSun1+11)=11),NovSun1+11,""))</f>
        <v>44510</v>
      </c>
      <c r="F45" s="139">
        <f>IF(DAY(NovSun1)=1,IF(AND(YEAR(NovSun1+5)=CalendarYear,MONTH(NovSun1+5)=11),NovSun1+5,""),IF(AND(YEAR(NovSun1+12)=CalendarYear,MONTH(NovSun1+12)=11),NovSun1+12,""))</f>
        <v>44511</v>
      </c>
      <c r="G45" s="139">
        <f>IF(DAY(NovSun1)=1,IF(AND(YEAR(NovSun1+6)=CalendarYear,MONTH(NovSun1+6)=11),NovSun1+6,""),IF(AND(YEAR(NovSun1+13)=CalendarYear,MONTH(NovSun1+13)=11),NovSun1+13,""))</f>
        <v>44512</v>
      </c>
      <c r="H45" s="144">
        <f>IF(DAY(NovSun1)=1,IF(AND(YEAR(NovSun1+7)=CalendarYear,MONTH(NovSun1+7)=11),NovSun1+7,""),IF(AND(YEAR(NovSun1+14)=CalendarYear,MONTH(NovSun1+14)=11),NovSun1+14,""))</f>
        <v>44513</v>
      </c>
      <c r="I45" s="141">
        <f>IF(DAY(DecSun1)=1,IF(AND(YEAR(DecSun1+1)=CalendarYear,MONTH(DecSun1+1)=12),DecSun1+1,""),IF(AND(YEAR(DecSun1+8)=CalendarYear,MONTH(DecSun1+8)=12),DecSun1+8,""))</f>
        <v>44535</v>
      </c>
      <c r="J45" s="126">
        <f>IF(DAY(DecSun1)=1,IF(AND(YEAR(DecSun1+2)=CalendarYear,MONTH(DecSun1+2)=12),DecSun1+2,""),IF(AND(YEAR(DecSun1+9)=CalendarYear,MONTH(DecSun1+9)=12),DecSun1+9,""))</f>
        <v>44536</v>
      </c>
      <c r="K45" s="139">
        <f>IF(DAY(DecSun1)=1,IF(AND(YEAR(DecSun1+3)=CalendarYear,MONTH(DecSun1+3)=12),DecSun1+3,""),IF(AND(YEAR(DecSun1+10)=CalendarYear,MONTH(DecSun1+10)=12),DecSun1+10,""))</f>
        <v>44537</v>
      </c>
      <c r="L45" s="139">
        <f>IF(DAY(DecSun1)=1,IF(AND(YEAR(DecSun1+4)=CalendarYear,MONTH(DecSun1+4)=12),DecSun1+4,""),IF(AND(YEAR(DecSun1+11)=CalendarYear,MONTH(DecSun1+11)=12),DecSun1+11,""))</f>
        <v>44538</v>
      </c>
      <c r="M45" s="139">
        <f>IF(DAY(DecSun1)=1,IF(AND(YEAR(DecSun1+5)=CalendarYear,MONTH(DecSun1+5)=12),DecSun1+5,""),IF(AND(YEAR(DecSun1+12)=CalendarYear,MONTH(DecSun1+12)=12),DecSun1+12,""))</f>
        <v>44539</v>
      </c>
      <c r="N45" s="139">
        <f>IF(DAY(DecSun1)=1,IF(AND(YEAR(DecSun1+6)=CalendarYear,MONTH(DecSun1+6)=12),DecSun1+6,""),IF(AND(YEAR(DecSun1+13)=CalendarYear,MONTH(DecSun1+13)=12),DecSun1+13,""))</f>
        <v>44540</v>
      </c>
      <c r="O45" s="144">
        <f>IF(DAY(DecSun1)=1,IF(AND(YEAR(DecSun1+7)=CalendarYear,MONTH(DecSun1+7)=12),DecSun1+7,""),IF(AND(YEAR(DecSun1+14)=CalendarYear,MONTH(DecSun1+14)=12),DecSun1+14,""))</f>
        <v>44541</v>
      </c>
      <c r="P45" s="110"/>
      <c r="S45" s="165"/>
    </row>
    <row r="46" spans="1:19" ht="15" customHeight="1" x14ac:dyDescent="0.2">
      <c r="B46" s="71">
        <f>IF(DAY(NovSun1)=1,IF(AND(YEAR(NovSun1+8)=CalendarYear,MONTH(NovSun1+8)=11),NovSun1+8,""),IF(AND(YEAR(NovSun1+15)=CalendarYear,MONTH(NovSun1+15)=11),NovSun1+15,""))</f>
        <v>44514</v>
      </c>
      <c r="C46" s="139">
        <f>IF(DAY(NovSun1)=1,IF(AND(YEAR(NovSun1+9)=CalendarYear,MONTH(NovSun1+9)=11),NovSun1+9,""),IF(AND(YEAR(NovSun1+16)=CalendarYear,MONTH(NovSun1+16)=11),NovSun1+16,""))</f>
        <v>44515</v>
      </c>
      <c r="D46" s="139">
        <f>IF(DAY(NovSun1)=1,IF(AND(YEAR(NovSun1+10)=CalendarYear,MONTH(NovSun1+10)=11),NovSun1+10,""),IF(AND(YEAR(NovSun1+17)=CalendarYear,MONTH(NovSun1+17)=11),NovSun1+17,""))</f>
        <v>44516</v>
      </c>
      <c r="E46" s="139">
        <f>IF(DAY(NovSun1)=1,IF(AND(YEAR(NovSun1+11)=CalendarYear,MONTH(NovSun1+11)=11),NovSun1+11,""),IF(AND(YEAR(NovSun1+18)=CalendarYear,MONTH(NovSun1+18)=11),NovSun1+18,""))</f>
        <v>44517</v>
      </c>
      <c r="F46" s="139">
        <f>IF(DAY(NovSun1)=1,IF(AND(YEAR(NovSun1+12)=CalendarYear,MONTH(NovSun1+12)=11),NovSun1+12,""),IF(AND(YEAR(NovSun1+19)=CalendarYear,MONTH(NovSun1+19)=11),NovSun1+19,""))</f>
        <v>44518</v>
      </c>
      <c r="G46" s="139">
        <f>IF(DAY(NovSun1)=1,IF(AND(YEAR(NovSun1+13)=CalendarYear,MONTH(NovSun1+13)=11),NovSun1+13,""),IF(AND(YEAR(NovSun1+20)=CalendarYear,MONTH(NovSun1+20)=11),NovSun1+20,""))</f>
        <v>44519</v>
      </c>
      <c r="H46" s="144">
        <f>IF(DAY(NovSun1)=1,IF(AND(YEAR(NovSun1+14)=CalendarYear,MONTH(NovSun1+14)=11),NovSun1+14,""),IF(AND(YEAR(NovSun1+21)=CalendarYear,MONTH(NovSun1+21)=11),NovSun1+21,""))</f>
        <v>44520</v>
      </c>
      <c r="I46" s="141">
        <f>IF(DAY(DecSun1)=1,IF(AND(YEAR(DecSun1+8)=CalendarYear,MONTH(DecSun1+8)=12),DecSun1+8,""),IF(AND(YEAR(DecSun1+15)=CalendarYear,MONTH(DecSun1+15)=12),DecSun1+15,""))</f>
        <v>44542</v>
      </c>
      <c r="J46" s="139">
        <f>IF(DAY(DecSun1)=1,IF(AND(YEAR(DecSun1+9)=CalendarYear,MONTH(DecSun1+9)=12),DecSun1+9,""),IF(AND(YEAR(DecSun1+16)=CalendarYear,MONTH(DecSun1+16)=12),DecSun1+16,""))</f>
        <v>44543</v>
      </c>
      <c r="K46" s="139">
        <f>IF(DAY(DecSun1)=1,IF(AND(YEAR(DecSun1+10)=CalendarYear,MONTH(DecSun1+10)=12),DecSun1+10,""),IF(AND(YEAR(DecSun1+17)=CalendarYear,MONTH(DecSun1+17)=12),DecSun1+17,""))</f>
        <v>44544</v>
      </c>
      <c r="L46" s="139">
        <f>IF(DAY(DecSun1)=1,IF(AND(YEAR(DecSun1+11)=CalendarYear,MONTH(DecSun1+11)=12),DecSun1+11,""),IF(AND(YEAR(DecSun1+18)=CalendarYear,MONTH(DecSun1+18)=12),DecSun1+18,""))</f>
        <v>44545</v>
      </c>
      <c r="M46" s="139">
        <f>IF(DAY(DecSun1)=1,IF(AND(YEAR(DecSun1+12)=CalendarYear,MONTH(DecSun1+12)=12),DecSun1+12,""),IF(AND(YEAR(DecSun1+19)=CalendarYear,MONTH(DecSun1+19)=12),DecSun1+19,""))</f>
        <v>44546</v>
      </c>
      <c r="N46" s="139">
        <f>IF(DAY(DecSun1)=1,IF(AND(YEAR(DecSun1+13)=CalendarYear,MONTH(DecSun1+13)=12),DecSun1+13,""),IF(AND(YEAR(DecSun1+20)=CalendarYear,MONTH(DecSun1+20)=12),DecSun1+20,""))</f>
        <v>44547</v>
      </c>
      <c r="O46" s="144">
        <f>IF(DAY(DecSun1)=1,IF(AND(YEAR(DecSun1+14)=CalendarYear,MONTH(DecSun1+14)=12),DecSun1+14,""),IF(AND(YEAR(DecSun1+21)=CalendarYear,MONTH(DecSun1+21)=12),DecSun1+21,""))</f>
        <v>44548</v>
      </c>
      <c r="P46" s="110"/>
      <c r="S46" s="165"/>
    </row>
    <row r="47" spans="1:19" ht="15" customHeight="1" x14ac:dyDescent="0.2">
      <c r="B47" s="71">
        <f>IF(DAY(NovSun1)=1,IF(AND(YEAR(NovSun1+15)=CalendarYear,MONTH(NovSun1+15)=11),NovSun1+15,""),IF(AND(YEAR(NovSun1+22)=CalendarYear,MONTH(NovSun1+22)=11),NovSun1+22,""))</f>
        <v>44521</v>
      </c>
      <c r="C47" s="126">
        <f>IF(DAY(NovSun1)=1,IF(AND(YEAR(NovSun1+16)=CalendarYear,MONTH(NovSun1+16)=11),NovSun1+16,""),IF(AND(YEAR(NovSun1+23)=CalendarYear,MONTH(NovSun1+23)=11),NovSun1+23,""))</f>
        <v>44522</v>
      </c>
      <c r="D47" s="139">
        <f>IF(DAY(NovSun1)=1,IF(AND(YEAR(NovSun1+17)=CalendarYear,MONTH(NovSun1+17)=11),NovSun1+17,""),IF(AND(YEAR(NovSun1+24)=CalendarYear,MONTH(NovSun1+24)=11),NovSun1+24,""))</f>
        <v>44523</v>
      </c>
      <c r="E47" s="139">
        <f>IF(DAY(NovSun1)=1,IF(AND(YEAR(NovSun1+18)=CalendarYear,MONTH(NovSun1+18)=11),NovSun1+18,""),IF(AND(YEAR(NovSun1+25)=CalendarYear,MONTH(NovSun1+25)=11),NovSun1+25,""))</f>
        <v>44524</v>
      </c>
      <c r="F47" s="139">
        <f>IF(DAY(NovSun1)=1,IF(AND(YEAR(NovSun1+19)=CalendarYear,MONTH(NovSun1+19)=11),NovSun1+19,""),IF(AND(YEAR(NovSun1+26)=CalendarYear,MONTH(NovSun1+26)=11),NovSun1+26,""))</f>
        <v>44525</v>
      </c>
      <c r="G47" s="139">
        <f>IF(DAY(NovSun1)=1,IF(AND(YEAR(NovSun1+20)=CalendarYear,MONTH(NovSun1+20)=11),NovSun1+20,""),IF(AND(YEAR(NovSun1+27)=CalendarYear,MONTH(NovSun1+27)=11),NovSun1+27,""))</f>
        <v>44526</v>
      </c>
      <c r="H47" s="144">
        <f>IF(DAY(NovSun1)=1,IF(AND(YEAR(NovSun1+21)=CalendarYear,MONTH(NovSun1+21)=11),NovSun1+21,""),IF(AND(YEAR(NovSun1+28)=CalendarYear,MONTH(NovSun1+28)=11),NovSun1+28,""))</f>
        <v>44527</v>
      </c>
      <c r="I47" s="141">
        <f>IF(DAY(DecSun1)=1,IF(AND(YEAR(DecSun1+15)=CalendarYear,MONTH(DecSun1+15)=12),DecSun1+15,""),IF(AND(YEAR(DecSun1+22)=CalendarYear,MONTH(DecSun1+22)=12),DecSun1+22,""))</f>
        <v>44549</v>
      </c>
      <c r="J47" s="126">
        <f>IF(DAY(DecSun1)=1,IF(AND(YEAR(DecSun1+16)=CalendarYear,MONTH(DecSun1+16)=12),DecSun1+16,""),IF(AND(YEAR(DecSun1+23)=CalendarYear,MONTH(DecSun1+23)=12),DecSun1+23,""))</f>
        <v>44550</v>
      </c>
      <c r="K47" s="139">
        <f>IF(DAY(DecSun1)=1,IF(AND(YEAR(DecSun1+17)=CalendarYear,MONTH(DecSun1+17)=12),DecSun1+17,""),IF(AND(YEAR(DecSun1+24)=CalendarYear,MONTH(DecSun1+24)=12),DecSun1+24,""))</f>
        <v>44551</v>
      </c>
      <c r="L47" s="139">
        <f>IF(DAY(DecSun1)=1,IF(AND(YEAR(DecSun1+18)=CalendarYear,MONTH(DecSun1+18)=12),DecSun1+18,""),IF(AND(YEAR(DecSun1+25)=CalendarYear,MONTH(DecSun1+25)=12),DecSun1+25,""))</f>
        <v>44552</v>
      </c>
      <c r="M47" s="139">
        <f>IF(DAY(DecSun1)=1,IF(AND(YEAR(DecSun1+19)=CalendarYear,MONTH(DecSun1+19)=12),DecSun1+19,""),IF(AND(YEAR(DecSun1+26)=CalendarYear,MONTH(DecSun1+26)=12),DecSun1+26,""))</f>
        <v>44553</v>
      </c>
      <c r="N47" s="145">
        <f>IF(DAY(DecSun1)=1,IF(AND(YEAR(DecSun1+20)=CalendarYear,MONTH(DecSun1+20)=12),DecSun1+20,""),IF(AND(YEAR(DecSun1+27)=CalendarYear,MONTH(DecSun1+27)=12),DecSun1+27,""))</f>
        <v>44554</v>
      </c>
      <c r="O47" s="50">
        <f>IF(DAY(DecSun1)=1,IF(AND(YEAR(DecSun1+21)=CalendarYear,MONTH(DecSun1+21)=12),DecSun1+21,""),IF(AND(YEAR(DecSun1+28)=CalendarYear,MONTH(DecSun1+28)=12),DecSun1+28,""))</f>
        <v>44555</v>
      </c>
      <c r="P47" s="110"/>
      <c r="S47" s="165"/>
    </row>
    <row r="48" spans="1:19" ht="15" customHeight="1" x14ac:dyDescent="0.2">
      <c r="B48" s="71">
        <f>IF(DAY(NovSun1)=1,IF(AND(YEAR(NovSun1+22)=CalendarYear,MONTH(NovSun1+22)=11),NovSun1+22,""),IF(AND(YEAR(NovSun1+29)=CalendarYear,MONTH(NovSun1+29)=11),NovSun1+29,""))</f>
        <v>44528</v>
      </c>
      <c r="C48" s="139">
        <f>IF(DAY(NovSun1)=1,IF(AND(YEAR(NovSun1+23)=CalendarYear,MONTH(NovSun1+23)=11),NovSun1+23,""),IF(AND(YEAR(NovSun1+30)=CalendarYear,MONTH(NovSun1+30)=11),NovSun1+30,""))</f>
        <v>44529</v>
      </c>
      <c r="D48" s="139">
        <f>IF(DAY(NovSun1)=1,IF(AND(YEAR(NovSun1+24)=CalendarYear,MONTH(NovSun1+24)=11),NovSun1+24,""),IF(AND(YEAR(NovSun1+31)=CalendarYear,MONTH(NovSun1+31)=11),NovSun1+31,""))</f>
        <v>44530</v>
      </c>
      <c r="E48" s="139" t="str">
        <f>IF(DAY(NovSun1)=1,IF(AND(YEAR(NovSun1+25)=CalendarYear,MONTH(NovSun1+25)=11),NovSun1+25,""),IF(AND(YEAR(NovSun1+32)=CalendarYear,MONTH(NovSun1+32)=11),NovSun1+32,""))</f>
        <v/>
      </c>
      <c r="F48" s="139" t="str">
        <f>IF(DAY(NovSun1)=1,IF(AND(YEAR(NovSun1+26)=CalendarYear,MONTH(NovSun1+26)=11),NovSun1+26,""),IF(AND(YEAR(NovSun1+33)=CalendarYear,MONTH(NovSun1+33)=11),NovSun1+33,""))</f>
        <v/>
      </c>
      <c r="G48" s="139" t="str">
        <f>IF(DAY(NovSun1)=1,IF(AND(YEAR(NovSun1+27)=CalendarYear,MONTH(NovSun1+27)=11),NovSun1+27,""),IF(AND(YEAR(NovSun1+34)=CalendarYear,MONTH(NovSun1+34)=11),NovSun1+34,""))</f>
        <v/>
      </c>
      <c r="H48" s="144" t="str">
        <f>IF(DAY(NovSun1)=1,IF(AND(YEAR(NovSun1+28)=CalendarYear,MONTH(NovSun1+28)=11),NovSun1+28,""),IF(AND(YEAR(NovSun1+35)=CalendarYear,MONTH(NovSun1+35)=11),NovSun1+35,""))</f>
        <v/>
      </c>
      <c r="I48" s="141">
        <f>IF(DAY(DecSun1)=1,IF(AND(YEAR(DecSun1+22)=CalendarYear,MONTH(DecSun1+22)=12),DecSun1+22,""),IF(AND(YEAR(DecSun1+29)=CalendarYear,MONTH(DecSun1+29)=12),DecSun1+29,""))</f>
        <v>44556</v>
      </c>
      <c r="J48" s="139">
        <f>IF(DAY(DecSun1)=1,IF(AND(YEAR(DecSun1+23)=CalendarYear,MONTH(DecSun1+23)=12),DecSun1+23,""),IF(AND(YEAR(DecSun1+30)=CalendarYear,MONTH(DecSun1+30)=12),DecSun1+30,""))</f>
        <v>44557</v>
      </c>
      <c r="K48" s="139">
        <f>IF(DAY(DecSun1)=1,IF(AND(YEAR(DecSun1+24)=CalendarYear,MONTH(DecSun1+24)=12),DecSun1+24,""),IF(AND(YEAR(DecSun1+31)=CalendarYear,MONTH(DecSun1+31)=12),DecSun1+31,""))</f>
        <v>44558</v>
      </c>
      <c r="L48" s="139">
        <f>IF(DAY(DecSun1)=1,IF(AND(YEAR(DecSun1+25)=CalendarYear,MONTH(DecSun1+25)=12),DecSun1+25,""),IF(AND(YEAR(DecSun1+32)=CalendarYear,MONTH(DecSun1+32)=12),DecSun1+32,""))</f>
        <v>44559</v>
      </c>
      <c r="M48" s="139">
        <f>IF(DAY(DecSun1)=1,IF(AND(YEAR(DecSun1+26)=CalendarYear,MONTH(DecSun1+26)=12),DecSun1+26,""),IF(AND(YEAR(DecSun1+33)=CalendarYear,MONTH(DecSun1+33)=12),DecSun1+33,""))</f>
        <v>44560</v>
      </c>
      <c r="N48" s="139">
        <f>IF(DAY(DecSun1)=1,IF(AND(YEAR(DecSun1+27)=CalendarYear,MONTH(DecSun1+27)=12),DecSun1+27,""),IF(AND(YEAR(DecSun1+34)=CalendarYear,MONTH(DecSun1+34)=12),DecSun1+34,""))</f>
        <v>44561</v>
      </c>
      <c r="O48" s="50">
        <v>1</v>
      </c>
      <c r="P48" s="110"/>
      <c r="S48" s="165"/>
    </row>
    <row r="49" spans="2:19" ht="15" customHeight="1" x14ac:dyDescent="0.2">
      <c r="B49" s="135" t="str">
        <f>IF(DAY(NovSun1)=1,IF(AND(YEAR(NovSun1+29)=CalendarYear,MONTH(NovSun1+29)=11),NovSun1+29,""),IF(AND(YEAR(NovSun1+36)=CalendarYear,MONTH(NovSun1+36)=11),NovSun1+36,""))</f>
        <v/>
      </c>
      <c r="C49" s="128" t="str">
        <f>IF(DAY(NovSun1)=1,IF(AND(YEAR(NovSun1+30)=CalendarYear,MONTH(NovSun1+30)=11),NovSun1+30,""),IF(AND(YEAR(NovSun1+37)=CalendarYear,MONTH(NovSun1+37)=11),NovSun1+37,""))</f>
        <v/>
      </c>
      <c r="D49" s="128" t="str">
        <f>IF(DAY(NovSun1)=1,IF(AND(YEAR(NovSun1+31)=CalendarYear,MONTH(NovSun1+31)=11),NovSun1+31,""),IF(AND(YEAR(NovSun1+38)=CalendarYear,MONTH(NovSun1+38)=11),NovSun1+38,""))</f>
        <v/>
      </c>
      <c r="E49" s="128" t="str">
        <f>IF(DAY(NovSun1)=1,IF(AND(YEAR(NovSun1+32)=CalendarYear,MONTH(NovSun1+32)=11),NovSun1+32,""),IF(AND(YEAR(NovSun1+39)=CalendarYear,MONTH(NovSun1+39)=11),NovSun1+39,""))</f>
        <v/>
      </c>
      <c r="F49" s="128" t="str">
        <f>IF(DAY(NovSun1)=1,IF(AND(YEAR(NovSun1+33)=CalendarYear,MONTH(NovSun1+33)=11),NovSun1+33,""),IF(AND(YEAR(NovSun1+40)=CalendarYear,MONTH(NovSun1+40)=11),NovSun1+40,""))</f>
        <v/>
      </c>
      <c r="G49" s="128" t="str">
        <f>IF(DAY(NovSun1)=1,IF(AND(YEAR(NovSun1+34)=CalendarYear,MONTH(NovSun1+34)=11),NovSun1+34,""),IF(AND(YEAR(NovSun1+41)=CalendarYear,MONTH(NovSun1+41)=11),NovSun1+41,""))</f>
        <v/>
      </c>
      <c r="H49" s="129" t="str">
        <f>IF(DAY(NovSun1)=1,IF(AND(YEAR(NovSun1+35)=CalendarYear,MONTH(NovSun1+35)=11),NovSun1+35,""),IF(AND(YEAR(NovSun1+42)=CalendarYear,MONTH(NovSun1+42)=11),NovSun1+42,""))</f>
        <v/>
      </c>
      <c r="I49" s="128" t="str">
        <f>IF(DAY(DecSun1)=1,IF(AND(YEAR(DecSun1+29)=CalendarYear,MONTH(DecSun1+29)=12),DecSun1+29,""),IF(AND(YEAR(DecSun1+36)=CalendarYear,MONTH(DecSun1+36)=12),DecSun1+36,""))</f>
        <v/>
      </c>
      <c r="J49" s="128" t="str">
        <f>IF(DAY(DecSun1)=1,IF(AND(YEAR(DecSun1+30)=CalendarYear,MONTH(DecSun1+30)=12),DecSun1+30,""),IF(AND(YEAR(DecSun1+37)=CalendarYear,MONTH(DecSun1+37)=12),DecSun1+37,""))</f>
        <v/>
      </c>
      <c r="K49" s="128" t="str">
        <f>IF(DAY(DecSun1)=1,IF(AND(YEAR(DecSun1+31)=CalendarYear,MONTH(DecSun1+31)=12),DecSun1+31,""),IF(AND(YEAR(DecSun1+38)=CalendarYear,MONTH(DecSun1+38)=12),DecSun1+38,""))</f>
        <v/>
      </c>
      <c r="L49" s="128" t="str">
        <f>IF(DAY(DecSun1)=1,IF(AND(YEAR(DecSun1+32)=CalendarYear,MONTH(DecSun1+32)=12),DecSun1+32,""),IF(AND(YEAR(DecSun1+39)=CalendarYear,MONTH(DecSun1+39)=12),DecSun1+39,""))</f>
        <v/>
      </c>
      <c r="M49" s="128" t="str">
        <f>IF(DAY(DecSun1)=1,IF(AND(YEAR(DecSun1+33)=CalendarYear,MONTH(DecSun1+33)=12),DecSun1+33,""),IF(AND(YEAR(DecSun1+40)=CalendarYear,MONTH(DecSun1+40)=12),DecSun1+40,""))</f>
        <v/>
      </c>
      <c r="N49" s="128" t="str">
        <f>IF(DAY(DecSun1)=1,IF(AND(YEAR(DecSun1+34)=CalendarYear,MONTH(DecSun1+34)=12),DecSun1+34,""),IF(AND(YEAR(DecSun1+41)=CalendarYear,MONTH(DecSun1+41)=12),DecSun1+41,""))</f>
        <v/>
      </c>
      <c r="O49" s="129" t="str">
        <f>IF(DAY(DecSun1)=1,IF(AND(YEAR(DecSun1+35)=CalendarYear,MONTH(DecSun1+35)=12),DecSun1+35,""),IF(AND(YEAR(DecSun1+42)=CalendarYear,MONTH(DecSun1+42)=12),DecSun1+42,""))</f>
        <v/>
      </c>
      <c r="P49" s="110"/>
      <c r="S49" s="165"/>
    </row>
    <row r="50" spans="2:19" ht="13.5" customHeight="1" x14ac:dyDescent="0.2">
      <c r="S50" s="136"/>
    </row>
    <row r="51" spans="2:19" ht="15" customHeight="1" x14ac:dyDescent="0.2">
      <c r="S51" s="136"/>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2:H42"/>
    <mergeCell ref="I42:O42"/>
    <mergeCell ref="S45:S49"/>
    <mergeCell ref="B1:E1"/>
    <mergeCell ref="F1:O1"/>
    <mergeCell ref="B2:H2"/>
    <mergeCell ref="B3:H3"/>
    <mergeCell ref="I3:O3"/>
    <mergeCell ref="B10:H10"/>
    <mergeCell ref="I10:O10"/>
    <mergeCell ref="B18:H18"/>
    <mergeCell ref="I18:O18"/>
    <mergeCell ref="B26:H26"/>
    <mergeCell ref="I26:O26"/>
    <mergeCell ref="B34:H34"/>
    <mergeCell ref="I34:O34"/>
  </mergeCells>
  <dataValidations count="1">
    <dataValidation allowBlank="1" showInputMessage="1" showErrorMessage="1" errorTitle="Invalid Year" error="Enter a year from 1900 to 9999, or use the scroll bar to find a year." sqref="B1" xr:uid="{6F6AFBA8-D9D1-446E-8F91-6DE8D7C4B505}"/>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63C2B-48E1-4500-A132-872EC4BE9806}">
  <dimension ref="A1:AL63"/>
  <sheetViews>
    <sheetView workbookViewId="0">
      <selection activeCell="I3" sqref="I3:O3"/>
    </sheetView>
  </sheetViews>
  <sheetFormatPr defaultColWidth="9.5" defaultRowHeight="11.25" x14ac:dyDescent="0.2"/>
  <cols>
    <col min="1" max="1" width="1.5" style="25" customWidth="1"/>
    <col min="2" max="15" width="5.83203125" style="1" customWidth="1"/>
    <col min="16" max="16" width="1.1640625" style="1" customWidth="1"/>
    <col min="17" max="17" width="2" style="66" customWidth="1"/>
    <col min="18" max="18" width="34.33203125" customWidth="1"/>
    <col min="19" max="19" width="60" style="1" customWidth="1"/>
    <col min="20" max="20" width="49.1640625" style="1" customWidth="1"/>
    <col min="21" max="39" width="9.33203125" style="1" customWidth="1"/>
    <col min="40" max="16384" width="9.5" style="1"/>
  </cols>
  <sheetData>
    <row r="1" spans="1:38" ht="30" customHeight="1" x14ac:dyDescent="0.2">
      <c r="A1" s="90" t="s">
        <v>6</v>
      </c>
      <c r="B1" s="177">
        <v>2021</v>
      </c>
      <c r="C1" s="177"/>
      <c r="D1" s="177"/>
      <c r="E1" s="177"/>
      <c r="F1" s="159" t="s">
        <v>50</v>
      </c>
      <c r="G1" s="160"/>
      <c r="H1" s="160"/>
      <c r="I1" s="160"/>
      <c r="J1" s="160"/>
      <c r="K1" s="160"/>
      <c r="L1" s="160"/>
      <c r="M1" s="160"/>
      <c r="N1" s="160"/>
      <c r="O1" s="160"/>
      <c r="P1" s="91"/>
      <c r="Q1" s="91"/>
      <c r="R1" s="96" t="s">
        <v>72</v>
      </c>
      <c r="S1" s="69"/>
      <c r="T1"/>
      <c r="U1"/>
      <c r="V1"/>
      <c r="W1"/>
    </row>
    <row r="2" spans="1:38" ht="21.75" customHeight="1" x14ac:dyDescent="0.4">
      <c r="A2" s="24" t="s">
        <v>7</v>
      </c>
      <c r="B2" s="153"/>
      <c r="C2" s="153"/>
      <c r="D2" s="153"/>
      <c r="E2" s="153"/>
      <c r="F2" s="153"/>
      <c r="G2" s="153"/>
      <c r="H2" s="153"/>
      <c r="I2" s="2"/>
      <c r="J2" s="2"/>
      <c r="K2" s="2"/>
      <c r="L2" s="2"/>
      <c r="M2" s="2"/>
      <c r="N2" s="2"/>
      <c r="O2" s="2"/>
      <c r="P2" s="91"/>
      <c r="R2" s="101" t="s">
        <v>71</v>
      </c>
    </row>
    <row r="3" spans="1:38" ht="15" customHeight="1" x14ac:dyDescent="0.3">
      <c r="A3" s="25" t="s">
        <v>8</v>
      </c>
      <c r="B3" s="164" t="s">
        <v>26</v>
      </c>
      <c r="C3" s="154"/>
      <c r="D3" s="154"/>
      <c r="E3" s="154"/>
      <c r="F3" s="154"/>
      <c r="G3" s="154"/>
      <c r="H3" s="155"/>
      <c r="I3" s="156" t="s">
        <v>27</v>
      </c>
      <c r="J3" s="156"/>
      <c r="K3" s="156"/>
      <c r="L3" s="156"/>
      <c r="M3" s="156"/>
      <c r="N3" s="156"/>
      <c r="O3" s="157"/>
      <c r="P3" s="92"/>
      <c r="Q3" s="2"/>
      <c r="S3" s="68"/>
      <c r="T3" s="2"/>
      <c r="U3" s="2"/>
      <c r="V3" s="2"/>
      <c r="W3" s="2"/>
      <c r="X3" s="2"/>
      <c r="Y3" s="2"/>
      <c r="Z3" s="2"/>
      <c r="AA3" s="2"/>
      <c r="AB3" s="2"/>
      <c r="AC3" s="2"/>
      <c r="AD3" s="2"/>
      <c r="AE3" s="2"/>
      <c r="AF3" s="2"/>
      <c r="AG3" s="2"/>
      <c r="AH3" s="2"/>
      <c r="AI3" s="2"/>
      <c r="AJ3" s="2"/>
      <c r="AK3" s="2"/>
      <c r="AL3" s="2"/>
    </row>
    <row r="4" spans="1:38" ht="15" customHeight="1" x14ac:dyDescent="0.25">
      <c r="A4" s="24" t="s">
        <v>17</v>
      </c>
      <c r="B4" s="70" t="s">
        <v>0</v>
      </c>
      <c r="C4" s="17" t="s">
        <v>51</v>
      </c>
      <c r="D4" s="17" t="s">
        <v>52</v>
      </c>
      <c r="E4" s="17" t="s">
        <v>53</v>
      </c>
      <c r="F4" s="17" t="s">
        <v>54</v>
      </c>
      <c r="G4" s="17" t="s">
        <v>55</v>
      </c>
      <c r="H4" s="34" t="s">
        <v>56</v>
      </c>
      <c r="I4" s="28" t="s">
        <v>0</v>
      </c>
      <c r="J4" s="17" t="s">
        <v>51</v>
      </c>
      <c r="K4" s="17" t="s">
        <v>52</v>
      </c>
      <c r="L4" s="17" t="s">
        <v>53</v>
      </c>
      <c r="M4" s="17" t="s">
        <v>54</v>
      </c>
      <c r="N4" s="17" t="s">
        <v>55</v>
      </c>
      <c r="O4" s="34" t="s">
        <v>56</v>
      </c>
      <c r="P4" s="91"/>
      <c r="R4" s="79"/>
      <c r="S4" s="65"/>
      <c r="V4" s="2"/>
      <c r="AD4" s="2"/>
      <c r="AL4" s="2"/>
    </row>
    <row r="5" spans="1:38" ht="15" customHeight="1" x14ac:dyDescent="0.3">
      <c r="A5" s="24"/>
      <c r="B5" s="41" t="str">
        <f>IF(DAY(JanSun1)=1,"",IF(AND(YEAR(JanSun1+1)=CalendarYear,MONTH(JanSun1+1)=1),JanSun1+1,""))</f>
        <v/>
      </c>
      <c r="C5" s="4" t="str">
        <f>IF(DAY(JanSun1)=1,"",IF(AND(YEAR(JanSun1+2)=CalendarYear,MONTH(JanSun1+2)=1),JanSun1+2,""))</f>
        <v/>
      </c>
      <c r="D5" s="4" t="str">
        <f>IF(DAY(JanSun1)=1,"",IF(AND(YEAR(JanSun1+3)=CalendarYear,MONTH(JanSun1+3)=1),JanSun1+3,""))</f>
        <v/>
      </c>
      <c r="E5" s="27" t="str">
        <f>IF(DAY(JanSun1)=1,"",IF(AND(YEAR(JanSun1+4)=CalendarYear,MONTH(JanSun1+4)=1),JanSun1+4,""))</f>
        <v/>
      </c>
      <c r="F5" s="4" t="str">
        <f>IF(DAY(JanSun1)=1,"",IF(AND(YEAR(JanSun1+5)=CalendarYear,MONTH(JanSun1+5)=1),JanSun1+5,""))</f>
        <v/>
      </c>
      <c r="G5" s="27">
        <f>IF(DAY(JanSun1)=1,"",IF(AND(YEAR(JanSun1+6)=CalendarYear,MONTH(JanSun1+6)=1),JanSun1+6,""))</f>
        <v>44197</v>
      </c>
      <c r="H5" s="35">
        <f>IF(DAY(JanSun1)=1,IF(AND(YEAR(JanSun1)=CalendarYear,MONTH(JanSun1)=1),JanSun1,""),IF(AND(YEAR(JanSun1+7)=CalendarYear,MONTH(JanSun1+7)=1),JanSun1+7,""))</f>
        <v>44198</v>
      </c>
      <c r="I5" s="27" t="str">
        <f>IF(DAY(FebSun1)=1,"",IF(AND(YEAR(FebSun1+1)=CalendarYear,MONTH(FebSun1+1)=2),FebSun1+1,""))</f>
        <v/>
      </c>
      <c r="J5" s="30">
        <f>IF(DAY(FebSun1)=1,"",IF(AND(YEAR(FebSun1+2)=CalendarYear,MONTH(FebSun1+2)=2),FebSun1+2,""))</f>
        <v>44228</v>
      </c>
      <c r="K5" s="30">
        <f>IF(DAY(FebSun1)=1,"",IF(AND(YEAR(FebSun1+3)=CalendarYear,MONTH(FebSun1+3)=2),FebSun1+3,""))</f>
        <v>44229</v>
      </c>
      <c r="L5" s="4">
        <f>IF(DAY(FebSun1)=1,"",IF(AND(YEAR(FebSun1+4)=CalendarYear,MONTH(FebSun1+4)=2),FebSun1+4,""))</f>
        <v>44230</v>
      </c>
      <c r="M5" s="4">
        <f>IF(DAY(FebSun1)=1,"",IF(AND(YEAR(FebSun1+5)=CalendarYear,MONTH(FebSun1+5)=2),FebSun1+5,""))</f>
        <v>44231</v>
      </c>
      <c r="N5" s="4">
        <f>IF(DAY(FebSun1)=1,"",IF(AND(YEAR(FebSun1+6)=CalendarYear,MONTH(FebSun1+6)=2),FebSun1+6,""))</f>
        <v>44232</v>
      </c>
      <c r="O5" s="35">
        <f>IF(DAY(FebSun1)=1,IF(AND(YEAR(FebSun1)=CalendarYear,MONTH(FebSun1)=2),FebSun1,""),IF(AND(YEAR(FebSun1+7)=CalendarYear,MONTH(FebSun1+7)=2),FebSun1+7,""))</f>
        <v>44233</v>
      </c>
      <c r="P5" s="91"/>
      <c r="R5" s="80" t="s">
        <v>38</v>
      </c>
      <c r="S5" s="65"/>
      <c r="V5" s="2"/>
      <c r="AD5" s="2"/>
      <c r="AL5" s="2"/>
    </row>
    <row r="6" spans="1:38" ht="15" customHeight="1" x14ac:dyDescent="0.3">
      <c r="A6" s="24"/>
      <c r="B6" s="71">
        <f>IF(DAY(JanSun1)=1,IF(AND(YEAR(JanSun1+1)=CalendarYear,MONTH(JanSun1+1)=1),JanSun1+1,""),IF(AND(YEAR(JanSun1+8)=CalendarYear,MONTH(JanSun1+8)=1),JanSun1+8,""))</f>
        <v>44199</v>
      </c>
      <c r="C6" s="30">
        <f>IF(DAY(JanSun1)=1,IF(AND(YEAR(JanSun1+2)=CalendarYear,MONTH(JanSun1+2)=1),JanSun1+2,""),IF(AND(YEAR(JanSun1+9)=CalendarYear,MONTH(JanSun1+9)=1),JanSun1+9,""))</f>
        <v>44200</v>
      </c>
      <c r="D6" s="30">
        <f>IF(DAY(JanSun1)=1,IF(AND(YEAR(JanSun1+3)=CalendarYear,MONTH(JanSun1+3)=1),JanSun1+3,""),IF(AND(YEAR(JanSun1+10)=CalendarYear,MONTH(JanSun1+10)=1),JanSun1+10,""))</f>
        <v>44201</v>
      </c>
      <c r="E6" s="4">
        <f>IF(DAY(JanSun1)=1,IF(AND(YEAR(JanSun1+4)=CalendarYear,MONTH(JanSun1+4)=1),JanSun1+4,""),IF(AND(YEAR(JanSun1+11)=CalendarYear,MONTH(JanSun1+11)=1),JanSun1+11,""))</f>
        <v>44202</v>
      </c>
      <c r="F6" s="4">
        <f>IF(DAY(JanSun1)=1,IF(AND(YEAR(JanSun1+5)=CalendarYear,MONTH(JanSun1+5)=1),JanSun1+5,""),IF(AND(YEAR(JanSun1+12)=CalendarYear,MONTH(JanSun1+12)=1),JanSun1+12,""))</f>
        <v>44203</v>
      </c>
      <c r="G6" s="4">
        <f>IF(DAY(JanSun1)=1,IF(AND(YEAR(JanSun1+6)=CalendarYear,MONTH(JanSun1+6)=1),JanSun1+6,""),IF(AND(YEAR(JanSun1+13)=CalendarYear,MONTH(JanSun1+13)=1),JanSun1+13,""))</f>
        <v>44204</v>
      </c>
      <c r="H6" s="35">
        <f>IF(DAY(JanSun1)=1,IF(AND(YEAR(JanSun1+7)=CalendarYear,MONTH(JanSun1+7)=1),JanSun1+7,""),IF(AND(YEAR(JanSun1+14)=CalendarYear,MONTH(JanSun1+14)=1),JanSun1+14,""))</f>
        <v>44205</v>
      </c>
      <c r="I6" s="27">
        <f>IF(DAY(FebSun1)=1,IF(AND(YEAR(FebSun1+1)=CalendarYear,MONTH(FebSun1+1)=2),FebSun1+1,""),IF(AND(YEAR(FebSun1+8)=CalendarYear,MONTH(FebSun1+8)=2),FebSun1+8,""))</f>
        <v>44234</v>
      </c>
      <c r="J6" s="4">
        <f>IF(DAY(FebSun1)=1,IF(AND(YEAR(FebSun1+2)=CalendarYear,MONTH(FebSun1+2)=2),FebSun1+2,""),IF(AND(YEAR(FebSun1+9)=CalendarYear,MONTH(FebSun1+9)=2),FebSun1+9,""))</f>
        <v>44235</v>
      </c>
      <c r="K6" s="4">
        <f>IF(DAY(FebSun1)=1,IF(AND(YEAR(FebSun1+3)=CalendarYear,MONTH(FebSun1+3)=2),FebSun1+3,""),IF(AND(YEAR(FebSun1+10)=CalendarYear,MONTH(FebSun1+10)=2),FebSun1+10,""))</f>
        <v>44236</v>
      </c>
      <c r="L6" s="4">
        <f>IF(DAY(FebSun1)=1,IF(AND(YEAR(FebSun1+4)=CalendarYear,MONTH(FebSun1+4)=2),FebSun1+4,""),IF(AND(YEAR(FebSun1+11)=CalendarYear,MONTH(FebSun1+11)=2),FebSun1+11,""))</f>
        <v>44237</v>
      </c>
      <c r="M6" s="4">
        <f>IF(DAY(FebSun1)=1,IF(AND(YEAR(FebSun1+5)=CalendarYear,MONTH(FebSun1+5)=2),FebSun1+5,""),IF(AND(YEAR(FebSun1+12)=CalendarYear,MONTH(FebSun1+12)=2),FebSun1+12,""))</f>
        <v>44238</v>
      </c>
      <c r="N6" s="4">
        <f>IF(DAY(FebSun1)=1,IF(AND(YEAR(FebSun1+6)=CalendarYear,MONTH(FebSun1+6)=2),FebSun1+6,""),IF(AND(YEAR(FebSun1+13)=CalendarYear,MONTH(FebSun1+13)=2),FebSun1+13,""))</f>
        <v>44239</v>
      </c>
      <c r="O6" s="35">
        <f>IF(DAY(FebSun1)=1,IF(AND(YEAR(FebSun1+7)=CalendarYear,MONTH(FebSun1+7)=2),FebSun1+7,""),IF(AND(YEAR(FebSun1+14)=CalendarYear,MONTH(FebSun1+14)=2),FebSun1+14,""))</f>
        <v>44240</v>
      </c>
      <c r="P6" s="91"/>
      <c r="R6" s="80" t="s">
        <v>67</v>
      </c>
      <c r="S6" s="65"/>
      <c r="V6" s="2"/>
      <c r="AD6" s="2"/>
      <c r="AL6" s="2"/>
    </row>
    <row r="7" spans="1:38" ht="15" customHeight="1" x14ac:dyDescent="0.3">
      <c r="B7" s="71">
        <f>IF(DAY(JanSun1)=1,IF(AND(YEAR(JanSun1+8)=CalendarYear,MONTH(JanSun1+8)=1),JanSun1+8,""),IF(AND(YEAR(JanSun1+15)=CalendarYear,MONTH(JanSun1+15)=1),JanSun1+15,""))</f>
        <v>44206</v>
      </c>
      <c r="C7" s="4">
        <f>IF(DAY(JanSun1)=1,IF(AND(YEAR(JanSun1+9)=CalendarYear,MONTH(JanSun1+9)=1),JanSun1+9,""),IF(AND(YEAR(JanSun1+16)=CalendarYear,MONTH(JanSun1+16)=1),JanSun1+16,""))</f>
        <v>44207</v>
      </c>
      <c r="D7" s="4">
        <f>IF(DAY(JanSun1)=1,IF(AND(YEAR(JanSun1+10)=CalendarYear,MONTH(JanSun1+10)=1),JanSun1+10,""),IF(AND(YEAR(JanSun1+17)=CalendarYear,MONTH(JanSun1+17)=1),JanSun1+17,""))</f>
        <v>44208</v>
      </c>
      <c r="E7" s="4">
        <f>IF(DAY(JanSun1)=1,IF(AND(YEAR(JanSun1+11)=CalendarYear,MONTH(JanSun1+11)=1),JanSun1+11,""),IF(AND(YEAR(JanSun1+18)=CalendarYear,MONTH(JanSun1+18)=1),JanSun1+18,""))</f>
        <v>44209</v>
      </c>
      <c r="F7" s="4">
        <f>IF(DAY(JanSun1)=1,IF(AND(YEAR(JanSun1+12)=CalendarYear,MONTH(JanSun1+12)=1),JanSun1+12,""),IF(AND(YEAR(JanSun1+19)=CalendarYear,MONTH(JanSun1+19)=1),JanSun1+19,""))</f>
        <v>44210</v>
      </c>
      <c r="G7" s="4">
        <f>IF(DAY(JanSun1)=1,IF(AND(YEAR(JanSun1+13)=CalendarYear,MONTH(JanSun1+13)=1),JanSun1+13,""),IF(AND(YEAR(JanSun1+20)=CalendarYear,MONTH(JanSun1+20)=1),JanSun1+20,""))</f>
        <v>44211</v>
      </c>
      <c r="H7" s="35">
        <f>IF(DAY(JanSun1)=1,IF(AND(YEAR(JanSun1+14)=CalendarYear,MONTH(JanSun1+14)=1),JanSun1+14,""),IF(AND(YEAR(JanSun1+21)=CalendarYear,MONTH(JanSun1+21)=1),JanSun1+21,""))</f>
        <v>44212</v>
      </c>
      <c r="I7" s="27">
        <f>IF(DAY(FebSun1)=1,IF(AND(YEAR(FebSun1+8)=CalendarYear,MONTH(FebSun1+8)=2),FebSun1+8,""),IF(AND(YEAR(FebSun1+15)=CalendarYear,MONTH(FebSun1+15)=2),FebSun1+15,""))</f>
        <v>44241</v>
      </c>
      <c r="J7" s="30">
        <f>IF(DAY(FebSun1)=1,IF(AND(YEAR(FebSun1+9)=CalendarYear,MONTH(FebSun1+9)=2),FebSun1+9,""),IF(AND(YEAR(FebSun1+16)=CalendarYear,MONTH(FebSun1+16)=2),FebSun1+16,""))</f>
        <v>44242</v>
      </c>
      <c r="K7" s="30">
        <f>IF(DAY(FebSun1)=1,IF(AND(YEAR(FebSun1+10)=CalendarYear,MONTH(FebSun1+10)=2),FebSun1+10,""),IF(AND(YEAR(FebSun1+17)=CalendarYear,MONTH(FebSun1+17)=2),FebSun1+17,""))</f>
        <v>44243</v>
      </c>
      <c r="L7" s="4">
        <f>IF(DAY(FebSun1)=1,IF(AND(YEAR(FebSun1+11)=CalendarYear,MONTH(FebSun1+11)=2),FebSun1+11,""),IF(AND(YEAR(FebSun1+18)=CalendarYear,MONTH(FebSun1+18)=2),FebSun1+18,""))</f>
        <v>44244</v>
      </c>
      <c r="M7" s="4">
        <f>IF(DAY(FebSun1)=1,IF(AND(YEAR(FebSun1+12)=CalendarYear,MONTH(FebSun1+12)=2),FebSun1+12,""),IF(AND(YEAR(FebSun1+19)=CalendarYear,MONTH(FebSun1+19)=2),FebSun1+19,""))</f>
        <v>44245</v>
      </c>
      <c r="N7" s="4">
        <f>IF(DAY(FebSun1)=1,IF(AND(YEAR(FebSun1+13)=CalendarYear,MONTH(FebSun1+13)=2),FebSun1+13,""),IF(AND(YEAR(FebSun1+20)=CalendarYear,MONTH(FebSun1+20)=2),FebSun1+20,""))</f>
        <v>44246</v>
      </c>
      <c r="O7" s="35">
        <f>IF(DAY(FebSun1)=1,IF(AND(YEAR(FebSun1+14)=CalendarYear,MONTH(FebSun1+14)=2),FebSun1+14,""),IF(AND(YEAR(FebSun1+21)=CalendarYear,MONTH(FebSun1+21)=2),FebSun1+21,""))</f>
        <v>44247</v>
      </c>
      <c r="P7" s="91"/>
      <c r="R7" s="103" t="s">
        <v>45</v>
      </c>
      <c r="S7" s="65"/>
      <c r="V7" s="2"/>
      <c r="AD7" s="2"/>
      <c r="AL7" s="2"/>
    </row>
    <row r="8" spans="1:38" ht="15" customHeight="1" x14ac:dyDescent="0.25">
      <c r="B8" s="71">
        <f>IF(DAY(JanSun1)=1,IF(AND(YEAR(JanSun1+15)=CalendarYear,MONTH(JanSun1+15)=1),JanSun1+15,""),IF(AND(YEAR(JanSun1+22)=CalendarYear,MONTH(JanSun1+22)=1),JanSun1+22,""))</f>
        <v>44213</v>
      </c>
      <c r="C8" s="30">
        <f>IF(DAY(JanSun1)=1,IF(AND(YEAR(JanSun1+16)=CalendarYear,MONTH(JanSun1+16)=1),JanSun1+16,""),IF(AND(YEAR(JanSun1+23)=CalendarYear,MONTH(JanSun1+23)=1),JanSun1+23,""))</f>
        <v>44214</v>
      </c>
      <c r="D8" s="30">
        <f>IF(DAY(JanSun1)=1,IF(AND(YEAR(JanSun1+17)=CalendarYear,MONTH(JanSun1+17)=1),JanSun1+17,""),IF(AND(YEAR(JanSun1+24)=CalendarYear,MONTH(JanSun1+24)=1),JanSun1+24,""))</f>
        <v>44215</v>
      </c>
      <c r="E8" s="4">
        <f>IF(DAY(JanSun1)=1,IF(AND(YEAR(JanSun1+18)=CalendarYear,MONTH(JanSun1+18)=1),JanSun1+18,""),IF(AND(YEAR(JanSun1+25)=CalendarYear,MONTH(JanSun1+25)=1),JanSun1+25,""))</f>
        <v>44216</v>
      </c>
      <c r="F8" s="4">
        <f>IF(DAY(JanSun1)=1,IF(AND(YEAR(JanSun1+19)=CalendarYear,MONTH(JanSun1+19)=1),JanSun1+19,""),IF(AND(YEAR(JanSun1+26)=CalendarYear,MONTH(JanSun1+26)=1),JanSun1+26,""))</f>
        <v>44217</v>
      </c>
      <c r="G8" s="4">
        <f>IF(DAY(JanSun1)=1,IF(AND(YEAR(JanSun1+20)=CalendarYear,MONTH(JanSun1+20)=1),JanSun1+20,""),IF(AND(YEAR(JanSun1+27)=CalendarYear,MONTH(JanSun1+27)=1),JanSun1+27,""))</f>
        <v>44218</v>
      </c>
      <c r="H8" s="35">
        <f>IF(DAY(JanSun1)=1,IF(AND(YEAR(JanSun1+21)=CalendarYear,MONTH(JanSun1+21)=1),JanSun1+21,""),IF(AND(YEAR(JanSun1+28)=CalendarYear,MONTH(JanSun1+28)=1),JanSun1+28,""))</f>
        <v>44219</v>
      </c>
      <c r="I8" s="27">
        <f>IF(DAY(FebSun1)=1,IF(AND(YEAR(FebSun1+15)=CalendarYear,MONTH(FebSun1+15)=2),FebSun1+15,""),IF(AND(YEAR(FebSun1+22)=CalendarYear,MONTH(FebSun1+22)=2),FebSun1+22,""))</f>
        <v>44248</v>
      </c>
      <c r="J8" s="4">
        <f>IF(DAY(FebSun1)=1,IF(AND(YEAR(FebSun1+16)=CalendarYear,MONTH(FebSun1+16)=2),FebSun1+16,""),IF(AND(YEAR(FebSun1+23)=CalendarYear,MONTH(FebSun1+23)=2),FebSun1+23,""))</f>
        <v>44249</v>
      </c>
      <c r="K8" s="4">
        <f>IF(DAY(FebSun1)=1,IF(AND(YEAR(FebSun1+17)=CalendarYear,MONTH(FebSun1+17)=2),FebSun1+17,""),IF(AND(YEAR(FebSun1+24)=CalendarYear,MONTH(FebSun1+24)=2),FebSun1+24,""))</f>
        <v>44250</v>
      </c>
      <c r="L8" s="4">
        <f>IF(DAY(FebSun1)=1,IF(AND(YEAR(FebSun1+18)=CalendarYear,MONTH(FebSun1+18)=2),FebSun1+18,""),IF(AND(YEAR(FebSun1+25)=CalendarYear,MONTH(FebSun1+25)=2),FebSun1+25,""))</f>
        <v>44251</v>
      </c>
      <c r="M8" s="4">
        <f>IF(DAY(FebSun1)=1,IF(AND(YEAR(FebSun1+19)=CalendarYear,MONTH(FebSun1+19)=2),FebSun1+19,""),IF(AND(YEAR(FebSun1+26)=CalendarYear,MONTH(FebSun1+26)=2),FebSun1+26,""))</f>
        <v>44252</v>
      </c>
      <c r="N8" s="4">
        <f>IF(DAY(FebSun1)=1,IF(AND(YEAR(FebSun1+20)=CalendarYear,MONTH(FebSun1+20)=2),FebSun1+20,""),IF(AND(YEAR(FebSun1+27)=CalendarYear,MONTH(FebSun1+27)=2),FebSun1+27,""))</f>
        <v>44253</v>
      </c>
      <c r="O8" s="35">
        <f>IF(DAY(FebSun1)=1,IF(AND(YEAR(FebSun1+21)=CalendarYear,MONTH(FebSun1+21)=2),FebSun1+21,""),IF(AND(YEAR(FebSun1+28)=CalendarYear,MONTH(FebSun1+28)=2),FebSun1+28,""))</f>
        <v>44254</v>
      </c>
      <c r="P8" s="91"/>
      <c r="R8" s="65"/>
      <c r="S8" s="65"/>
      <c r="V8" s="2"/>
      <c r="AD8" s="2"/>
      <c r="AL8" s="2"/>
    </row>
    <row r="9" spans="1:38" ht="15" customHeight="1" x14ac:dyDescent="0.25">
      <c r="B9" s="72">
        <f>IF(DAY(JanSun1)=1,IF(AND(YEAR(JanSun1+22)=CalendarYear,MONTH(JanSun1+22)=1),JanSun1+22,""),IF(AND(YEAR(JanSun1+29)=CalendarYear,MONTH(JanSun1+29)=1),JanSun1+29,""))</f>
        <v>44220</v>
      </c>
      <c r="C9" s="37">
        <f>IF(DAY(JanSun1)=1,IF(AND(YEAR(JanSun1+23)=CalendarYear,MONTH(JanSun1+23)=1),JanSun1+23,""),IF(AND(YEAR(JanSun1+30)=CalendarYear,MONTH(JanSun1+30)=1),JanSun1+30,""))</f>
        <v>44221</v>
      </c>
      <c r="D9" s="37">
        <f>IF(DAY(JanSun1)=1,IF(AND(YEAR(JanSun1+24)=CalendarYear,MONTH(JanSun1+24)=1),JanSun1+24,""),IF(AND(YEAR(JanSun1+31)=CalendarYear,MONTH(JanSun1+31)=1),JanSun1+31,""))</f>
        <v>44222</v>
      </c>
      <c r="E9" s="37">
        <f>IF(DAY(JanSun1)=1,IF(AND(YEAR(JanSun1+25)=CalendarYear,MONTH(JanSun1+25)=1),JanSun1+25,""),IF(AND(YEAR(JanSun1+32)=CalendarYear,MONTH(JanSun1+32)=1),JanSun1+32,""))</f>
        <v>44223</v>
      </c>
      <c r="F9" s="37">
        <f>IF(DAY(JanSun1)=1,IF(AND(YEAR(JanSun1+26)=CalendarYear,MONTH(JanSun1+26)=1),JanSun1+26,""),IF(AND(YEAR(JanSun1+33)=CalendarYear,MONTH(JanSun1+33)=1),JanSun1+33,""))</f>
        <v>44224</v>
      </c>
      <c r="G9" s="37">
        <f>IF(DAY(JanSun1)=1,IF(AND(YEAR(JanSun1+27)=CalendarYear,MONTH(JanSun1+27)=1),JanSun1+27,""),IF(AND(YEAR(JanSun1+34)=CalendarYear,MONTH(JanSun1+34)=1),JanSun1+34,""))</f>
        <v>44225</v>
      </c>
      <c r="H9" s="38">
        <f>IF(DAY(JanSun1)=1,IF(AND(YEAR(JanSun1+28)=CalendarYear,MONTH(JanSun1+28)=1),JanSun1+28,""),IF(AND(YEAR(JanSun1+35)=CalendarYear,MONTH(JanSun1+35)=1),JanSun1+35,""))</f>
        <v>44226</v>
      </c>
      <c r="I9" s="46">
        <f>IF(DAY(FebSun1)=1,IF(AND(YEAR(FebSun1+22)=CalendarYear,MONTH(FebSun1+22)=2),FebSun1+22,""),IF(AND(YEAR(FebSun1+29)=CalendarYear,MONTH(FebSun1+29)=2),FebSun1+29,""))</f>
        <v>44255</v>
      </c>
      <c r="J9" s="37" t="str">
        <f>IF(DAY(FebSun1)=1,IF(AND(YEAR(FebSun1+23)=CalendarYear,MONTH(FebSun1+23)=2),FebSun1+23,""),IF(AND(YEAR(FebSun1+30)=CalendarYear,MONTH(FebSun1+30)=2),FebSun1+30,""))</f>
        <v/>
      </c>
      <c r="K9" s="37" t="str">
        <f>IF(DAY(FebSun1)=1,IF(AND(YEAR(FebSun1+24)=CalendarYear,MONTH(FebSun1+24)=2),FebSun1+24,""),IF(AND(YEAR(FebSun1+31)=CalendarYear,MONTH(FebSun1+31)=2),FebSun1+31,""))</f>
        <v/>
      </c>
      <c r="L9" s="37" t="str">
        <f>IF(DAY(FebSun1)=1,IF(AND(YEAR(FebSun1+25)=CalendarYear,MONTH(FebSun1+25)=2),FebSun1+25,""),IF(AND(YEAR(FebSun1+32)=CalendarYear,MONTH(FebSun1+32)=2),FebSun1+32,""))</f>
        <v/>
      </c>
      <c r="M9" s="37" t="str">
        <f>IF(DAY(FebSun1)=1,IF(AND(YEAR(FebSun1+26)=CalendarYear,MONTH(FebSun1+26)=2),FebSun1+26,""),IF(AND(YEAR(FebSun1+33)=CalendarYear,MONTH(FebSun1+33)=2),FebSun1+33,""))</f>
        <v/>
      </c>
      <c r="N9" s="37" t="str">
        <f>IF(DAY(FebSun1)=1,IF(AND(YEAR(FebSun1+27)=CalendarYear,MONTH(FebSun1+27)=2),FebSun1+27,""),IF(AND(YEAR(FebSun1+34)=CalendarYear,MONTH(FebSun1+34)=2),FebSun1+34,""))</f>
        <v/>
      </c>
      <c r="O9" s="38" t="str">
        <f>IF(DAY(FebSun1)=1,IF(AND(YEAR(FebSun1+28)=CalendarYear,MONTH(FebSun1+28)=2),FebSun1+28,""),IF(AND(YEAR(FebSun1+35)=CalendarYear,MONTH(FebSun1+35)=2),FebSun1+35,""))</f>
        <v/>
      </c>
      <c r="P9" s="91"/>
      <c r="R9" s="78"/>
      <c r="S9" s="67"/>
      <c r="V9" s="2"/>
      <c r="AD9" s="2"/>
      <c r="AL9" s="2"/>
    </row>
    <row r="10" spans="1:38" ht="15" customHeight="1" x14ac:dyDescent="0.3">
      <c r="A10" s="24" t="s">
        <v>9</v>
      </c>
      <c r="B10" s="178" t="s">
        <v>28</v>
      </c>
      <c r="C10" s="179"/>
      <c r="D10" s="179"/>
      <c r="E10" s="179"/>
      <c r="F10" s="179"/>
      <c r="G10" s="179"/>
      <c r="H10" s="180"/>
      <c r="I10" s="154" t="s">
        <v>29</v>
      </c>
      <c r="J10" s="154"/>
      <c r="K10" s="154"/>
      <c r="L10" s="154"/>
      <c r="M10" s="154"/>
      <c r="N10" s="154"/>
      <c r="O10" s="155"/>
      <c r="P10" s="93"/>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70" t="s">
        <v>0</v>
      </c>
      <c r="C11" s="17" t="s">
        <v>51</v>
      </c>
      <c r="D11" s="17" t="s">
        <v>52</v>
      </c>
      <c r="E11" s="17" t="s">
        <v>53</v>
      </c>
      <c r="F11" s="17" t="s">
        <v>54</v>
      </c>
      <c r="G11" s="17" t="s">
        <v>55</v>
      </c>
      <c r="H11" s="34" t="s">
        <v>56</v>
      </c>
      <c r="I11" s="28" t="s">
        <v>0</v>
      </c>
      <c r="J11" s="17" t="s">
        <v>51</v>
      </c>
      <c r="K11" s="17" t="s">
        <v>52</v>
      </c>
      <c r="L11" s="17" t="s">
        <v>53</v>
      </c>
      <c r="M11" s="17" t="s">
        <v>54</v>
      </c>
      <c r="N11" s="17" t="s">
        <v>55</v>
      </c>
      <c r="O11" s="34" t="s">
        <v>56</v>
      </c>
      <c r="P11" s="91"/>
      <c r="R11" s="74" t="s">
        <v>48</v>
      </c>
      <c r="V11" s="2"/>
      <c r="AD11" s="2"/>
      <c r="AL11" s="2"/>
    </row>
    <row r="12" spans="1:38" ht="15" customHeight="1" x14ac:dyDescent="0.3">
      <c r="B12" s="71" t="str">
        <f>IF(DAY(MarSun1)=1,"",IF(AND(YEAR(MarSun1+1)=CalendarYear,MONTH(MarSun1+1)=3),MarSun1+1,""))</f>
        <v/>
      </c>
      <c r="C12" s="30">
        <f>IF(DAY(MarSun1)=1,"",IF(AND(YEAR(MarSun1+2)=CalendarYear,MONTH(MarSun1+2)=3),MarSun1+2,""))</f>
        <v>44256</v>
      </c>
      <c r="D12" s="30">
        <f>IF(DAY(MarSun1)=1,"",IF(AND(YEAR(MarSun1+3)=CalendarYear,MONTH(MarSun1+3)=3),MarSun1+3,""))</f>
        <v>44257</v>
      </c>
      <c r="E12" s="4">
        <f>IF(DAY(MarSun1)=1,"",IF(AND(YEAR(MarSun1+4)=CalendarYear,MONTH(MarSun1+4)=3),MarSun1+4,""))</f>
        <v>44258</v>
      </c>
      <c r="F12" s="4">
        <f>IF(DAY(MarSun1)=1,"",IF(AND(YEAR(MarSun1+5)=CalendarYear,MONTH(MarSun1+5)=3),MarSun1+5,""))</f>
        <v>44259</v>
      </c>
      <c r="G12" s="4">
        <f>IF(DAY(MarSun1)=1,"",IF(AND(YEAR(MarSun1+6)=CalendarYear,MONTH(MarSun1+6)=3),MarSun1+6,""))</f>
        <v>44260</v>
      </c>
      <c r="H12" s="35">
        <f>IF(DAY(MarSun1)=1,IF(AND(YEAR(MarSun1)=CalendarYear,MONTH(MarSun1)=3),MarSun1,""),IF(AND(YEAR(MarSun1+7)=CalendarYear,MONTH(MarSun1+7)=3),MarSun1+7,""))</f>
        <v>44261</v>
      </c>
      <c r="I12" s="27" t="str">
        <f>IF(DAY(AprSun1)=1,"",IF(AND(YEAR(AprSun1+1)=CalendarYear,MONTH(AprSun1+1)=4),AprSun1+1,""))</f>
        <v/>
      </c>
      <c r="J12" s="4" t="str">
        <f>IF(DAY(AprSun1)=1,"",IF(AND(YEAR(AprSun1+2)=CalendarYear,MONTH(AprSun1+2)=4),AprSun1+2,""))</f>
        <v/>
      </c>
      <c r="K12" s="4" t="str">
        <f>IF(DAY(AprSun1)=1,"",IF(AND(YEAR(AprSun1+3)=CalendarYear,MONTH(AprSun1+3)=4),AprSun1+3,""))</f>
        <v/>
      </c>
      <c r="L12" s="4" t="str">
        <f>IF(DAY(AprSun1)=1,"",IF(AND(YEAR(AprSun1+4)=CalendarYear,MONTH(AprSun1+4)=4),AprSun1+4,""))</f>
        <v/>
      </c>
      <c r="M12" s="27">
        <f>IF(DAY(AprSun1)=1,"",IF(AND(YEAR(AprSun1+5)=CalendarYear,MONTH(AprSun1+5)=4),AprSun1+5,""))</f>
        <v>44287</v>
      </c>
      <c r="N12" s="27">
        <f>IF(DAY(AprSun1)=1,"",IF(AND(YEAR(AprSun1+6)=CalendarYear,MONTH(AprSun1+6)=4),AprSun1+6,""))</f>
        <v>44288</v>
      </c>
      <c r="O12" s="35">
        <f>IF(DAY(AprSun1)=1,IF(AND(YEAR(AprSun1)=CalendarYear,MONTH(AprSun1)=4),AprSun1,""),IF(AND(YEAR(AprSun1+7)=CalendarYear,MONTH(AprSun1+7)=4),AprSun1+7,""))</f>
        <v>44289</v>
      </c>
      <c r="P12" s="91"/>
      <c r="R12" s="74" t="s">
        <v>62</v>
      </c>
      <c r="V12" s="2"/>
      <c r="AD12" s="2"/>
      <c r="AL12" s="2"/>
    </row>
    <row r="13" spans="1:38" ht="15" customHeight="1" x14ac:dyDescent="0.3">
      <c r="A13" s="24"/>
      <c r="B13" s="71">
        <f>IF(DAY(MarSun1)=1,IF(AND(YEAR(MarSun1+1)=CalendarYear,MONTH(MarSun1+1)=3),MarSun1+1,""),IF(AND(YEAR(MarSun1+8)=CalendarYear,MONTH(MarSun1+8)=3),MarSun1+8,""))</f>
        <v>44262</v>
      </c>
      <c r="C13" s="4">
        <f>IF(DAY(MarSun1)=1,IF(AND(YEAR(MarSun1+2)=CalendarYear,MONTH(MarSun1+2)=3),MarSun1+2,""),IF(AND(YEAR(MarSun1+9)=CalendarYear,MONTH(MarSun1+9)=3),MarSun1+9,""))</f>
        <v>44263</v>
      </c>
      <c r="D13" s="4">
        <f>IF(DAY(MarSun1)=1,IF(AND(YEAR(MarSun1+3)=CalendarYear,MONTH(MarSun1+3)=3),MarSun1+3,""),IF(AND(YEAR(MarSun1+10)=CalendarYear,MONTH(MarSun1+10)=3),MarSun1+10,""))</f>
        <v>44264</v>
      </c>
      <c r="E13" s="4">
        <f>IF(DAY(MarSun1)=1,IF(AND(YEAR(MarSun1+4)=CalendarYear,MONTH(MarSun1+4)=3),MarSun1+4,""),IF(AND(YEAR(MarSun1+11)=CalendarYear,MONTH(MarSun1+11)=3),MarSun1+11,""))</f>
        <v>44265</v>
      </c>
      <c r="F13" s="4">
        <f>IF(DAY(MarSun1)=1,IF(AND(YEAR(MarSun1+5)=CalendarYear,MONTH(MarSun1+5)=3),MarSun1+5,""),IF(AND(YEAR(MarSun1+12)=CalendarYear,MONTH(MarSun1+12)=3),MarSun1+12,""))</f>
        <v>44266</v>
      </c>
      <c r="G13" s="4">
        <f>IF(DAY(MarSun1)=1,IF(AND(YEAR(MarSun1+6)=CalendarYear,MONTH(MarSun1+6)=3),MarSun1+6,""),IF(AND(YEAR(MarSun1+13)=CalendarYear,MONTH(MarSun1+13)=3),MarSun1+13,""))</f>
        <v>44267</v>
      </c>
      <c r="H13" s="35">
        <f>IF(DAY(MarSun1)=1,IF(AND(YEAR(MarSun1+7)=CalendarYear,MONTH(MarSun1+7)=3),MarSun1+7,""),IF(AND(YEAR(MarSun1+14)=CalendarYear,MONTH(MarSun1+14)=3),MarSun1+14,""))</f>
        <v>44268</v>
      </c>
      <c r="I13" s="27">
        <f>IF(DAY(AprSun1)=1,IF(AND(YEAR(AprSun1+1)=CalendarYear,MONTH(AprSun1+1)=4),AprSun1+1,""),IF(AND(YEAR(AprSun1+8)=CalendarYear,MONTH(AprSun1+8)=4),AprSun1+8,""))</f>
        <v>44290</v>
      </c>
      <c r="J13" s="27">
        <f>IF(DAY(AprSun1)=1,IF(AND(YEAR(AprSun1+2)=CalendarYear,MONTH(AprSun1+2)=4),AprSun1+2,""),IF(AND(YEAR(AprSun1+9)=CalendarYear,MONTH(AprSun1+9)=4),AprSun1+9,""))</f>
        <v>44291</v>
      </c>
      <c r="K13" s="4">
        <f>IF(DAY(AprSun1)=1,IF(AND(YEAR(AprSun1+3)=CalendarYear,MONTH(AprSun1+3)=4),AprSun1+3,""),IF(AND(YEAR(AprSun1+10)=CalendarYear,MONTH(AprSun1+10)=4),AprSun1+10,""))</f>
        <v>44292</v>
      </c>
      <c r="L13" s="4">
        <f>IF(DAY(AprSun1)=1,IF(AND(YEAR(AprSun1+4)=CalendarYear,MONTH(AprSun1+4)=4),AprSun1+4,""),IF(AND(YEAR(AprSun1+11)=CalendarYear,MONTH(AprSun1+11)=4),AprSun1+11,""))</f>
        <v>44293</v>
      </c>
      <c r="M13" s="108">
        <f>IF(DAY(AprSun1)=1,IF(AND(YEAR(AprSun1+5)=CalendarYear,MONTH(AprSun1+5)=4),AprSun1+5,""),IF(AND(YEAR(AprSun1+12)=CalendarYear,MONTH(AprSun1+12)=4),AprSun1+12,""))</f>
        <v>44294</v>
      </c>
      <c r="N13" s="108">
        <f>IF(DAY(AprSun1)=1,IF(AND(YEAR(AprSun1+6)=CalendarYear,MONTH(AprSun1+6)=4),AprSun1+6,""),IF(AND(YEAR(AprSun1+13)=CalendarYear,MONTH(AprSun1+13)=4),AprSun1+13,""))</f>
        <v>44295</v>
      </c>
      <c r="O13" s="35">
        <f>IF(DAY(AprSun1)=1,IF(AND(YEAR(AprSun1+7)=CalendarYear,MONTH(AprSun1+7)=4),AprSun1+7,""),IF(AND(YEAR(AprSun1+14)=CalendarYear,MONTH(AprSun1+14)=4),AprSun1+14,""))</f>
        <v>44296</v>
      </c>
      <c r="P13" s="91"/>
      <c r="R13" s="74" t="s">
        <v>49</v>
      </c>
      <c r="V13" s="2"/>
      <c r="AD13" s="2"/>
      <c r="AL13" s="2"/>
    </row>
    <row r="14" spans="1:38" ht="15" customHeight="1" x14ac:dyDescent="0.2">
      <c r="B14" s="71">
        <f>IF(DAY(MarSun1)=1,IF(AND(YEAR(MarSun1+8)=CalendarYear,MONTH(MarSun1+8)=3),MarSun1+8,""),IF(AND(YEAR(MarSun1+15)=CalendarYear,MONTH(MarSun1+15)=3),MarSun1+15,""))</f>
        <v>44269</v>
      </c>
      <c r="C14" s="30">
        <f>IF(DAY(MarSun1)=1,IF(AND(YEAR(MarSun1+9)=CalendarYear,MONTH(MarSun1+9)=3),MarSun1+9,""),IF(AND(YEAR(MarSun1+16)=CalendarYear,MONTH(MarSun1+16)=3),MarSun1+16,""))</f>
        <v>44270</v>
      </c>
      <c r="D14" s="30">
        <f>IF(DAY(MarSun1)=1,IF(AND(YEAR(MarSun1+10)=CalendarYear,MONTH(MarSun1+10)=3),MarSun1+10,""),IF(AND(YEAR(MarSun1+17)=CalendarYear,MONTH(MarSun1+17)=3),MarSun1+17,""))</f>
        <v>44271</v>
      </c>
      <c r="E14" s="4">
        <f>IF(DAY(MarSun1)=1,IF(AND(YEAR(MarSun1+11)=CalendarYear,MONTH(MarSun1+11)=3),MarSun1+11,""),IF(AND(YEAR(MarSun1+18)=CalendarYear,MONTH(MarSun1+18)=3),MarSun1+18,""))</f>
        <v>44272</v>
      </c>
      <c r="F14" s="4">
        <f>IF(DAY(MarSun1)=1,IF(AND(YEAR(MarSun1+12)=CalendarYear,MONTH(MarSun1+12)=3),MarSun1+12,""),IF(AND(YEAR(MarSun1+19)=CalendarYear,MONTH(MarSun1+19)=3),MarSun1+19,""))</f>
        <v>44273</v>
      </c>
      <c r="G14" s="4">
        <f>IF(DAY(MarSun1)=1,IF(AND(YEAR(MarSun1+13)=CalendarYear,MONTH(MarSun1+13)=3),MarSun1+13,""),IF(AND(YEAR(MarSun1+20)=CalendarYear,MONTH(MarSun1+20)=3),MarSun1+20,""))</f>
        <v>44274</v>
      </c>
      <c r="H14" s="35">
        <f>IF(DAY(MarSun1)=1,IF(AND(YEAR(MarSun1+14)=CalendarYear,MONTH(MarSun1+14)=3),MarSun1+14,""),IF(AND(YEAR(MarSun1+21)=CalendarYear,MONTH(MarSun1+21)=3),MarSun1+21,""))</f>
        <v>44275</v>
      </c>
      <c r="I14" s="27">
        <f>IF(DAY(AprSun1)=1,IF(AND(YEAR(AprSun1+8)=CalendarYear,MONTH(AprSun1+8)=4),AprSun1+8,""),IF(AND(YEAR(AprSun1+15)=CalendarYear,MONTH(AprSun1+15)=4),AprSun1+15,""))</f>
        <v>44297</v>
      </c>
      <c r="J14" s="105">
        <f>IF(DAY(AprSun1)=1,IF(AND(YEAR(AprSun1+9)=CalendarYear,MONTH(AprSun1+9)=4),AprSun1+9,""),IF(AND(YEAR(AprSun1+16)=CalendarYear,MONTH(AprSun1+16)=4),AprSun1+16,""))</f>
        <v>44298</v>
      </c>
      <c r="K14" s="30">
        <f>IF(DAY(AprSun1)=1,IF(AND(YEAR(AprSun1+10)=CalendarYear,MONTH(AprSun1+10)=4),AprSun1+10,""),IF(AND(YEAR(AprSun1+17)=CalendarYear,MONTH(AprSun1+17)=4),AprSun1+17,""))</f>
        <v>44299</v>
      </c>
      <c r="L14" s="4">
        <f>IF(DAY(AprSun1)=1,IF(AND(YEAR(AprSun1+11)=CalendarYear,MONTH(AprSun1+11)=4),AprSun1+11,""),IF(AND(YEAR(AprSun1+18)=CalendarYear,MONTH(AprSun1+18)=4),AprSun1+18,""))</f>
        <v>44300</v>
      </c>
      <c r="M14" s="4">
        <f>IF(DAY(AprSun1)=1,IF(AND(YEAR(AprSun1+12)=CalendarYear,MONTH(AprSun1+12)=4),AprSun1+12,""),IF(AND(YEAR(AprSun1+19)=CalendarYear,MONTH(AprSun1+19)=4),AprSun1+19,""))</f>
        <v>44301</v>
      </c>
      <c r="N14" s="4">
        <f>IF(DAY(AprSun1)=1,IF(AND(YEAR(AprSun1+13)=CalendarYear,MONTH(AprSun1+13)=4),AprSun1+13,""),IF(AND(YEAR(AprSun1+20)=CalendarYear,MONTH(AprSun1+20)=4),AprSun1+20,""))</f>
        <v>44302</v>
      </c>
      <c r="O14" s="35">
        <f>IF(DAY(AprSun1)=1,IF(AND(YEAR(AprSun1+14)=CalendarYear,MONTH(AprSun1+14)=4),AprSun1+14,""),IF(AND(YEAR(AprSun1+21)=CalendarYear,MONTH(AprSun1+21)=4),AprSun1+21,""))</f>
        <v>44303</v>
      </c>
      <c r="P14" s="91"/>
      <c r="R14" s="78"/>
      <c r="S14" s="12"/>
      <c r="V14" s="2"/>
      <c r="AD14" s="2"/>
      <c r="AL14" s="2"/>
    </row>
    <row r="15" spans="1:38" ht="15" customHeight="1" x14ac:dyDescent="0.2">
      <c r="B15" s="71">
        <f>IF(DAY(MarSun1)=1,IF(AND(YEAR(MarSun1+15)=CalendarYear,MONTH(MarSun1+15)=3),MarSun1+15,""),IF(AND(YEAR(MarSun1+22)=CalendarYear,MONTH(MarSun1+22)=3),MarSun1+22,""))</f>
        <v>44276</v>
      </c>
      <c r="C15" s="4">
        <f>IF(DAY(MarSun1)=1,IF(AND(YEAR(MarSun1+16)=CalendarYear,MONTH(MarSun1+16)=3),MarSun1+16,""),IF(AND(YEAR(MarSun1+23)=CalendarYear,MONTH(MarSun1+23)=3),MarSun1+23,""))</f>
        <v>44277</v>
      </c>
      <c r="D15" s="4">
        <f>IF(DAY(MarSun1)=1,IF(AND(YEAR(MarSun1+17)=CalendarYear,MONTH(MarSun1+17)=3),MarSun1+17,""),IF(AND(YEAR(MarSun1+24)=CalendarYear,MONTH(MarSun1+24)=3),MarSun1+24,""))</f>
        <v>44278</v>
      </c>
      <c r="E15" s="4">
        <f>IF(DAY(MarSun1)=1,IF(AND(YEAR(MarSun1+18)=CalendarYear,MONTH(MarSun1+18)=3),MarSun1+18,""),IF(AND(YEAR(MarSun1+25)=CalendarYear,MONTH(MarSun1+25)=3),MarSun1+25,""))</f>
        <v>44279</v>
      </c>
      <c r="F15" s="4">
        <f>IF(DAY(MarSun1)=1,IF(AND(YEAR(MarSun1+19)=CalendarYear,MONTH(MarSun1+19)=3),MarSun1+19,""),IF(AND(YEAR(MarSun1+26)=CalendarYear,MONTH(MarSun1+26)=3),MarSun1+26,""))</f>
        <v>44280</v>
      </c>
      <c r="G15" s="4">
        <f>IF(DAY(MarSun1)=1,IF(AND(YEAR(MarSun1+20)=CalendarYear,MONTH(MarSun1+20)=3),MarSun1+20,""),IF(AND(YEAR(MarSun1+27)=CalendarYear,MONTH(MarSun1+27)=3),MarSun1+27,""))</f>
        <v>44281</v>
      </c>
      <c r="H15" s="35">
        <f>IF(DAY(MarSun1)=1,IF(AND(YEAR(MarSun1+21)=CalendarYear,MONTH(MarSun1+21)=3),MarSun1+21,""),IF(AND(YEAR(MarSun1+28)=CalendarYear,MONTH(MarSun1+28)=3),MarSun1+28,""))</f>
        <v>44282</v>
      </c>
      <c r="I15" s="27">
        <f>IF(DAY(AprSun1)=1,IF(AND(YEAR(AprSun1+15)=CalendarYear,MONTH(AprSun1+15)=4),AprSun1+15,""),IF(AND(YEAR(AprSun1+22)=CalendarYear,MONTH(AprSun1+22)=4),AprSun1+22,""))</f>
        <v>44304</v>
      </c>
      <c r="J15" s="4">
        <f>IF(DAY(AprSun1)=1,IF(AND(YEAR(AprSun1+16)=CalendarYear,MONTH(AprSun1+16)=4),AprSun1+16,""),IF(AND(YEAR(AprSun1+23)=CalendarYear,MONTH(AprSun1+23)=4),AprSun1+23,""))</f>
        <v>44305</v>
      </c>
      <c r="K15" s="4">
        <f>IF(DAY(AprSun1)=1,IF(AND(YEAR(AprSun1+17)=CalendarYear,MONTH(AprSun1+17)=4),AprSun1+17,""),IF(AND(YEAR(AprSun1+24)=CalendarYear,MONTH(AprSun1+24)=4),AprSun1+24,""))</f>
        <v>44306</v>
      </c>
      <c r="L15" s="4">
        <f>IF(DAY(AprSun1)=1,IF(AND(YEAR(AprSun1+18)=CalendarYear,MONTH(AprSun1+18)=4),AprSun1+18,""),IF(AND(YEAR(AprSun1+25)=CalendarYear,MONTH(AprSun1+25)=4),AprSun1+25,""))</f>
        <v>44307</v>
      </c>
      <c r="M15" s="27">
        <f>IF(DAY(AprSun1)=1,IF(AND(YEAR(AprSun1+19)=CalendarYear,MONTH(AprSun1+19)=4),AprSun1+19,""),IF(AND(YEAR(AprSun1+26)=CalendarYear,MONTH(AprSun1+26)=4),AprSun1+26,""))</f>
        <v>44308</v>
      </c>
      <c r="N15" s="4">
        <f>IF(DAY(AprSun1)=1,IF(AND(YEAR(AprSun1+20)=CalendarYear,MONTH(AprSun1+20)=4),AprSun1+20,""),IF(AND(YEAR(AprSun1+27)=CalendarYear,MONTH(AprSun1+27)=4),AprSun1+27,""))</f>
        <v>44309</v>
      </c>
      <c r="O15" s="35">
        <f>IF(DAY(AprSun1)=1,IF(AND(YEAR(AprSun1+21)=CalendarYear,MONTH(AprSun1+21)=4),AprSun1+21,""),IF(AND(YEAR(AprSun1+28)=CalendarYear,MONTH(AprSun1+28)=4),AprSun1+28,""))</f>
        <v>44310</v>
      </c>
      <c r="P15" s="91"/>
      <c r="R15" s="1"/>
      <c r="S15" s="10"/>
      <c r="V15" s="2"/>
      <c r="AD15" s="2"/>
      <c r="AL15" s="2"/>
    </row>
    <row r="16" spans="1:38" ht="15" customHeight="1" x14ac:dyDescent="0.2">
      <c r="B16" s="71">
        <f>IF(DAY(MarSun1)=1,IF(AND(YEAR(MarSun1+22)=CalendarYear,MONTH(MarSun1+22)=3),MarSun1+22,""),IF(AND(YEAR(MarSun1+29)=CalendarYear,MONTH(MarSun1+29)=3),MarSun1+29,""))</f>
        <v>44283</v>
      </c>
      <c r="C16" s="30">
        <f>IF(DAY(MarSun1)=1,IF(AND(YEAR(MarSun1+23)=CalendarYear,MONTH(MarSun1+23)=3),MarSun1+23,""),IF(AND(YEAR(MarSun1+30)=CalendarYear,MONTH(MarSun1+30)=3),MarSun1+30,""))</f>
        <v>44284</v>
      </c>
      <c r="D16" s="30">
        <f>IF(DAY(MarSun1)=1,IF(AND(YEAR(MarSun1+24)=CalendarYear,MONTH(MarSun1+24)=3),MarSun1+24,""),IF(AND(YEAR(MarSun1+31)=CalendarYear,MONTH(MarSun1+31)=3),MarSun1+31,""))</f>
        <v>44285</v>
      </c>
      <c r="E16" s="4">
        <f>IF(DAY(MarSun1)=1,IF(AND(YEAR(MarSun1+25)=CalendarYear,MONTH(MarSun1+25)=3),MarSun1+25,""),IF(AND(YEAR(MarSun1+32)=CalendarYear,MONTH(MarSun1+32)=3),MarSun1+32,""))</f>
        <v>44286</v>
      </c>
      <c r="F16" s="4" t="str">
        <f>IF(DAY(MarSun1)=1,IF(AND(YEAR(MarSun1+26)=CalendarYear,MONTH(MarSun1+26)=3),MarSun1+26,""),IF(AND(YEAR(MarSun1+33)=CalendarYear,MONTH(MarSun1+33)=3),MarSun1+33,""))</f>
        <v/>
      </c>
      <c r="G16" s="4" t="str">
        <f>IF(DAY(MarSun1)=1,IF(AND(YEAR(MarSun1+27)=CalendarYear,MONTH(MarSun1+27)=3),MarSun1+27,""),IF(AND(YEAR(MarSun1+34)=CalendarYear,MONTH(MarSun1+34)=3),MarSun1+34,""))</f>
        <v/>
      </c>
      <c r="H16" s="35" t="str">
        <f>IF(DAY(MarSun1)=1,IF(AND(YEAR(MarSun1+28)=CalendarYear,MONTH(MarSun1+28)=3),MarSun1+28,""),IF(AND(YEAR(MarSun1+35)=CalendarYear,MONTH(MarSun1+35)=3),MarSun1+35,""))</f>
        <v/>
      </c>
      <c r="I16" s="27">
        <f>IF(DAY(AprSun1)=1,IF(AND(YEAR(AprSun1+22)=CalendarYear,MONTH(AprSun1+22)=4),AprSun1+22,""),IF(AND(YEAR(AprSun1+29)=CalendarYear,MONTH(AprSun1+29)=4),AprSun1+29,""))</f>
        <v>44311</v>
      </c>
      <c r="J16" s="30">
        <f>IF(DAY(AprSun1)=1,IF(AND(YEAR(AprSun1+23)=CalendarYear,MONTH(AprSun1+23)=4),AprSun1+23,""),IF(AND(YEAR(AprSun1+30)=CalendarYear,MONTH(AprSun1+30)=4),AprSun1+30,""))</f>
        <v>44312</v>
      </c>
      <c r="K16" s="30">
        <f>IF(DAY(AprSun1)=1,IF(AND(YEAR(AprSun1+24)=CalendarYear,MONTH(AprSun1+24)=4),AprSun1+24,""),IF(AND(YEAR(AprSun1+31)=CalendarYear,MONTH(AprSun1+31)=4),AprSun1+31,""))</f>
        <v>44313</v>
      </c>
      <c r="L16" s="4">
        <f>IF(DAY(AprSun1)=1,IF(AND(YEAR(AprSun1+25)=CalendarYear,MONTH(AprSun1+25)=4),AprSun1+25,""),IF(AND(YEAR(AprSun1+32)=CalendarYear,MONTH(AprSun1+32)=4),AprSun1+32,""))</f>
        <v>44314</v>
      </c>
      <c r="M16" s="4">
        <f>IF(DAY(AprSun1)=1,IF(AND(YEAR(AprSun1+26)=CalendarYear,MONTH(AprSun1+26)=4),AprSun1+26,""),IF(AND(YEAR(AprSun1+33)=CalendarYear,MONTH(AprSun1+33)=4),AprSun1+33,""))</f>
        <v>44315</v>
      </c>
      <c r="N16" s="4">
        <f>IF(DAY(AprSun1)=1,IF(AND(YEAR(AprSun1+27)=CalendarYear,MONTH(AprSun1+27)=4),AprSun1+27,""),IF(AND(YEAR(AprSun1+34)=CalendarYear,MONTH(AprSun1+34)=4),AprSun1+34,""))</f>
        <v>44316</v>
      </c>
      <c r="O16" s="35" t="str">
        <f>IF(DAY(AprSun1)=1,IF(AND(YEAR(AprSun1+28)=CalendarYear,MONTH(AprSun1+28)=4),AprSun1+28,""),IF(AND(YEAR(AprSun1+35)=CalendarYear,MONTH(AprSun1+35)=4),AprSun1+35,""))</f>
        <v/>
      </c>
      <c r="P16" s="91"/>
      <c r="R16" s="1"/>
      <c r="S16" s="11"/>
      <c r="V16" s="2"/>
      <c r="AD16" s="2"/>
      <c r="AL16" s="2"/>
    </row>
    <row r="17" spans="1:38" ht="15" customHeight="1" x14ac:dyDescent="0.2">
      <c r="B17" s="42" t="str">
        <f>IF(DAY(MarSun1)=1,IF(AND(YEAR(MarSun1+29)=CalendarYear,MONTH(MarSun1+29)=3),MarSun1+29,""),IF(AND(YEAR(MarSun1+36)=CalendarYear,MONTH(MarSun1+36)=3),MarSun1+36,""))</f>
        <v/>
      </c>
      <c r="C17" s="37" t="str">
        <f>IF(DAY(MarSun1)=1,IF(AND(YEAR(MarSun1+30)=CalendarYear,MONTH(MarSun1+30)=3),MarSun1+30,""),IF(AND(YEAR(MarSun1+37)=CalendarYear,MONTH(MarSun1+37)=3),MarSun1+37,""))</f>
        <v/>
      </c>
      <c r="D17" s="37" t="str">
        <f>IF(DAY(MarSun1)=1,IF(AND(YEAR(MarSun1+31)=CalendarYear,MONTH(MarSun1+31)=3),MarSun1+31,""),IF(AND(YEAR(MarSun1+38)=CalendarYear,MONTH(MarSun1+38)=3),MarSun1+38,""))</f>
        <v/>
      </c>
      <c r="E17" s="37" t="str">
        <f>IF(DAY(MarSun1)=1,IF(AND(YEAR(MarSun1+32)=CalendarYear,MONTH(MarSun1+32)=3),MarSun1+32,""),IF(AND(YEAR(MarSun1+39)=CalendarYear,MONTH(MarSun1+39)=3),MarSun1+39,""))</f>
        <v/>
      </c>
      <c r="F17" s="37" t="str">
        <f>IF(DAY(MarSun1)=1,IF(AND(YEAR(MarSun1+33)=CalendarYear,MONTH(MarSun1+33)=3),MarSun1+33,""),IF(AND(YEAR(MarSun1+40)=CalendarYear,MONTH(MarSun1+40)=3),MarSun1+40,""))</f>
        <v/>
      </c>
      <c r="G17" s="37" t="str">
        <f>IF(DAY(MarSun1)=1,IF(AND(YEAR(MarSun1+34)=CalendarYear,MONTH(MarSun1+34)=3),MarSun1+34,""),IF(AND(YEAR(MarSun1+41)=CalendarYear,MONTH(MarSun1+41)=3),MarSun1+41,""))</f>
        <v/>
      </c>
      <c r="H17" s="38" t="str">
        <f>IF(DAY(MarSun1)=1,IF(AND(YEAR(MarSun1+35)=CalendarYear,MONTH(MarSun1+35)=3),MarSun1+35,""),IF(AND(YEAR(MarSun1+42)=CalendarYear,MONTH(MarSun1+42)=3),MarSun1+42,""))</f>
        <v/>
      </c>
      <c r="I17" s="37" t="str">
        <f>IF(DAY(AprSun1)=1,IF(AND(YEAR(AprSun1+29)=CalendarYear,MONTH(AprSun1+29)=4),AprSun1+29,""),IF(AND(YEAR(AprSun1+36)=CalendarYear,MONTH(AprSun1+36)=4),AprSun1+36,""))</f>
        <v/>
      </c>
      <c r="J17" s="37" t="str">
        <f>IF(DAY(AprSun1)=1,IF(AND(YEAR(AprSun1+30)=CalendarYear,MONTH(AprSun1+30)=4),AprSun1+30,""),IF(AND(YEAR(AprSun1+37)=CalendarYear,MONTH(AprSun1+37)=4),AprSun1+37,""))</f>
        <v/>
      </c>
      <c r="K17" s="37" t="str">
        <f>IF(DAY(AprSun1)=1,IF(AND(YEAR(AprSun1+31)=CalendarYear,MONTH(AprSun1+31)=4),AprSun1+31,""),IF(AND(YEAR(AprSun1+38)=CalendarYear,MONTH(AprSun1+38)=4),AprSun1+38,""))</f>
        <v/>
      </c>
      <c r="L17" s="37" t="str">
        <f>IF(DAY(AprSun1)=1,IF(AND(YEAR(AprSun1+32)=CalendarYear,MONTH(AprSun1+32)=4),AprSun1+32,""),IF(AND(YEAR(AprSun1+39)=CalendarYear,MONTH(AprSun1+39)=4),AprSun1+39,""))</f>
        <v/>
      </c>
      <c r="M17" s="37" t="str">
        <f>IF(DAY(AprSun1)=1,IF(AND(YEAR(AprSun1+33)=CalendarYear,MONTH(AprSun1+33)=4),AprSun1+33,""),IF(AND(YEAR(AprSun1+40)=CalendarYear,MONTH(AprSun1+40)=4),AprSun1+40,""))</f>
        <v/>
      </c>
      <c r="N17" s="37" t="str">
        <f>IF(DAY(AprSun1)=1,IF(AND(YEAR(AprSun1+34)=CalendarYear,MONTH(AprSun1+34)=4),AprSun1+34,""),IF(AND(YEAR(AprSun1+41)=CalendarYear,MONTH(AprSun1+41)=4),AprSun1+41,""))</f>
        <v/>
      </c>
      <c r="O17" s="38" t="str">
        <f>IF(DAY(AprSun1)=1,IF(AND(YEAR(AprSun1+35)=CalendarYear,MONTH(AprSun1+35)=4),AprSun1+35,""),IF(AND(YEAR(AprSun1+42)=CalendarYear,MONTH(AprSun1+42)=4),AprSun1+42,""))</f>
        <v/>
      </c>
      <c r="P17" s="91"/>
      <c r="R17" s="77"/>
      <c r="V17" s="2"/>
      <c r="AD17" s="2"/>
      <c r="AL17" s="2"/>
    </row>
    <row r="18" spans="1:38" ht="15" customHeight="1" x14ac:dyDescent="0.3">
      <c r="A18" s="24" t="s">
        <v>10</v>
      </c>
      <c r="B18" s="164" t="s">
        <v>30</v>
      </c>
      <c r="C18" s="154"/>
      <c r="D18" s="154"/>
      <c r="E18" s="154"/>
      <c r="F18" s="154"/>
      <c r="G18" s="154"/>
      <c r="H18" s="155"/>
      <c r="I18" s="154" t="s">
        <v>31</v>
      </c>
      <c r="J18" s="154"/>
      <c r="K18" s="154"/>
      <c r="L18" s="154"/>
      <c r="M18" s="154"/>
      <c r="N18" s="154"/>
      <c r="O18" s="155"/>
      <c r="P18" s="93"/>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70" t="s">
        <v>0</v>
      </c>
      <c r="C19" s="17" t="s">
        <v>51</v>
      </c>
      <c r="D19" s="17" t="s">
        <v>52</v>
      </c>
      <c r="E19" s="17" t="s">
        <v>53</v>
      </c>
      <c r="F19" s="17" t="s">
        <v>54</v>
      </c>
      <c r="G19" s="17" t="s">
        <v>55</v>
      </c>
      <c r="H19" s="34" t="s">
        <v>56</v>
      </c>
      <c r="I19" s="28" t="s">
        <v>0</v>
      </c>
      <c r="J19" s="17" t="s">
        <v>51</v>
      </c>
      <c r="K19" s="17" t="s">
        <v>52</v>
      </c>
      <c r="L19" s="17" t="s">
        <v>53</v>
      </c>
      <c r="M19" s="17" t="s">
        <v>54</v>
      </c>
      <c r="N19" s="17" t="s">
        <v>55</v>
      </c>
      <c r="O19" s="34" t="s">
        <v>56</v>
      </c>
      <c r="P19" s="91"/>
      <c r="R19" s="75" t="s">
        <v>66</v>
      </c>
      <c r="V19" s="2"/>
      <c r="AD19" s="2"/>
      <c r="AL19" s="2"/>
    </row>
    <row r="20" spans="1:38" ht="15" customHeight="1" x14ac:dyDescent="0.3">
      <c r="A20" s="24"/>
      <c r="B20" s="71" t="str">
        <f>IF(DAY(MaySun1)=1,"",IF(AND(YEAR(MaySun1+1)=CalendarYear,MONTH(MaySun1+1)=5),MaySun1+1,""))</f>
        <v/>
      </c>
      <c r="C20" s="4" t="str">
        <f>IF(DAY(MaySun1)=1,"",IF(AND(YEAR(MaySun1+2)=CalendarYear,MONTH(MaySun1+2)=5),MaySun1+2,""))</f>
        <v/>
      </c>
      <c r="D20" s="4" t="str">
        <f>IF(DAY(MaySun1)=1,"",IF(AND(YEAR(MaySun1+3)=CalendarYear,MONTH(MaySun1+3)=5),MaySun1+3,""))</f>
        <v/>
      </c>
      <c r="E20" s="4" t="str">
        <f>IF(DAY(MaySun1)=1,"",IF(AND(YEAR(MaySun1+4)=CalendarYear,MONTH(MaySun1+4)=5),MaySun1+4,""))</f>
        <v/>
      </c>
      <c r="F20" s="4" t="str">
        <f>IF(DAY(MaySun1)=1,"",IF(AND(YEAR(MaySun1+5)=CalendarYear,MONTH(MaySun1+5)=5),MaySun1+5,""))</f>
        <v/>
      </c>
      <c r="G20" s="27" t="str">
        <f>IF(DAY(MaySun1)=1,"",IF(AND(YEAR(MaySun1+6)=CalendarYear,MONTH(MaySun1+6)=5),MaySun1+6,""))</f>
        <v/>
      </c>
      <c r="H20" s="35">
        <f>IF(DAY(MaySun1)=1,IF(AND(YEAR(MaySun1)=CalendarYear,MONTH(MaySun1)=5),MaySun1,""),IF(AND(YEAR(MaySun1+7)=CalendarYear,MONTH(MaySun1+7)=5),MaySun1+7,""))</f>
        <v>44317</v>
      </c>
      <c r="I20" s="27" t="str">
        <f>IF(DAY(JunSun1)=1,"",IF(AND(YEAR(JunSun1+1)=CalendarYear,MONTH(JunSun1+1)=6),JunSun1+1,""))</f>
        <v/>
      </c>
      <c r="J20" s="27" t="str">
        <f>IF(DAY(JunSun1)=1,"",IF(AND(YEAR(JunSun1+2)=CalendarYear,MONTH(JunSun1+2)=6),JunSun1+2,""))</f>
        <v/>
      </c>
      <c r="K20" s="4">
        <f>IF(DAY(JunSun1)=1,"",IF(AND(YEAR(JunSun1+3)=CalendarYear,MONTH(JunSun1+3)=6),JunSun1+3,""))</f>
        <v>44348</v>
      </c>
      <c r="L20" s="4">
        <f>IF(DAY(JunSun1)=1,"",IF(AND(YEAR(JunSun1+4)=CalendarYear,MONTH(JunSun1+4)=6),JunSun1+4,""))</f>
        <v>44349</v>
      </c>
      <c r="M20" s="4">
        <f>IF(DAY(JunSun1)=1,"",IF(AND(YEAR(JunSun1+5)=CalendarYear,MONTH(JunSun1+5)=6),JunSun1+5,""))</f>
        <v>44350</v>
      </c>
      <c r="N20" s="4">
        <f>IF(DAY(JunSun1)=1,"",IF(AND(YEAR(JunSun1+6)=CalendarYear,MONTH(JunSun1+6)=6),JunSun1+6,""))</f>
        <v>44351</v>
      </c>
      <c r="O20" s="35">
        <f>IF(DAY(JunSun1)=1,IF(AND(YEAR(JunSun1)=CalendarYear,MONTH(JunSun1)=6),JunSun1,""),IF(AND(YEAR(JunSun1+7)=CalendarYear,MONTH(JunSun1+7)=6),JunSun1+7,""))</f>
        <v>44352</v>
      </c>
      <c r="P20" s="91"/>
      <c r="R20" s="75" t="s">
        <v>64</v>
      </c>
      <c r="V20" s="2"/>
      <c r="AD20" s="2"/>
      <c r="AL20" s="2"/>
    </row>
    <row r="21" spans="1:38" ht="15" customHeight="1" x14ac:dyDescent="0.3">
      <c r="B21" s="71">
        <f>IF(DAY(MaySun1)=1,IF(AND(YEAR(MaySun1+1)=CalendarYear,MONTH(MaySun1+1)=5),MaySun1+1,""),IF(AND(YEAR(MaySun1+8)=CalendarYear,MONTH(MaySun1+8)=5),MaySun1+8,""))</f>
        <v>44318</v>
      </c>
      <c r="C21" s="4">
        <f>IF(DAY(MaySun1)=1,IF(AND(YEAR(MaySun1+2)=CalendarYear,MONTH(MaySun1+2)=5),MaySun1+2,""),IF(AND(YEAR(MaySun1+9)=CalendarYear,MONTH(MaySun1+9)=5),MaySun1+9,""))</f>
        <v>44319</v>
      </c>
      <c r="D21" s="4">
        <f>IF(DAY(MaySun1)=1,IF(AND(YEAR(MaySun1+3)=CalendarYear,MONTH(MaySun1+3)=5),MaySun1+3,""),IF(AND(YEAR(MaySun1+10)=CalendarYear,MONTH(MaySun1+10)=5),MaySun1+10,""))</f>
        <v>44320</v>
      </c>
      <c r="E21" s="4">
        <f>IF(DAY(MaySun1)=1,IF(AND(YEAR(MaySun1+4)=CalendarYear,MONTH(MaySun1+4)=5),MaySun1+4,""),IF(AND(YEAR(MaySun1+11)=CalendarYear,MONTH(MaySun1+11)=5),MaySun1+11,""))</f>
        <v>44321</v>
      </c>
      <c r="F21" s="4">
        <f>IF(DAY(MaySun1)=1,IF(AND(YEAR(MaySun1+5)=CalendarYear,MONTH(MaySun1+5)=5),MaySun1+5,""),IF(AND(YEAR(MaySun1+12)=CalendarYear,MONTH(MaySun1+12)=5),MaySun1+12,""))</f>
        <v>44322</v>
      </c>
      <c r="G21" s="4">
        <f>IF(DAY(MaySun1)=1,IF(AND(YEAR(MaySun1+6)=CalendarYear,MONTH(MaySun1+6)=5),MaySun1+6,""),IF(AND(YEAR(MaySun1+13)=CalendarYear,MONTH(MaySun1+13)=5),MaySun1+13,""))</f>
        <v>44323</v>
      </c>
      <c r="H21" s="35">
        <f>IF(DAY(MaySun1)=1,IF(AND(YEAR(MaySun1+7)=CalendarYear,MONTH(MaySun1+7)=5),MaySun1+7,""),IF(AND(YEAR(MaySun1+14)=CalendarYear,MONTH(MaySun1+14)=5),MaySun1+14,""))</f>
        <v>44324</v>
      </c>
      <c r="I21" s="27">
        <f>IF(DAY(JunSun1)=1,IF(AND(YEAR(JunSun1+1)=CalendarYear,MONTH(JunSun1+1)=6),JunSun1+1,""),IF(AND(YEAR(JunSun1+8)=CalendarYear,MONTH(JunSun1+8)=6),JunSun1+8,""))</f>
        <v>44353</v>
      </c>
      <c r="J21" s="30">
        <f>IF(DAY(JunSun1)=1,IF(AND(YEAR(JunSun1+2)=CalendarYear,MONTH(JunSun1+2)=6),JunSun1+2,""),IF(AND(YEAR(JunSun1+9)=CalendarYear,MONTH(JunSun1+9)=6),JunSun1+9,""))</f>
        <v>44354</v>
      </c>
      <c r="K21" s="30">
        <f>IF(DAY(JunSun1)=1,IF(AND(YEAR(JunSun1+3)=CalendarYear,MONTH(JunSun1+3)=6),JunSun1+3,""),IF(AND(YEAR(JunSun1+10)=CalendarYear,MONTH(JunSun1+10)=6),JunSun1+10,""))</f>
        <v>44355</v>
      </c>
      <c r="L21" s="4">
        <f>IF(DAY(JunSun1)=1,IF(AND(YEAR(JunSun1+4)=CalendarYear,MONTH(JunSun1+4)=6),JunSun1+4,""),IF(AND(YEAR(JunSun1+11)=CalendarYear,MONTH(JunSun1+11)=6),JunSun1+11,""))</f>
        <v>44356</v>
      </c>
      <c r="M21" s="4">
        <f>IF(DAY(JunSun1)=1,IF(AND(YEAR(JunSun1+5)=CalendarYear,MONTH(JunSun1+5)=6),JunSun1+5,""),IF(AND(YEAR(JunSun1+12)=CalendarYear,MONTH(JunSun1+12)=6),JunSun1+12,""))</f>
        <v>44357</v>
      </c>
      <c r="N21" s="4">
        <f>IF(DAY(JunSun1)=1,IF(AND(YEAR(JunSun1+6)=CalendarYear,MONTH(JunSun1+6)=6),JunSun1+6,""),IF(AND(YEAR(JunSun1+13)=CalendarYear,MONTH(JunSun1+13)=6),JunSun1+13,""))</f>
        <v>44358</v>
      </c>
      <c r="O21" s="35">
        <f>IF(DAY(JunSun1)=1,IF(AND(YEAR(JunSun1+7)=CalendarYear,MONTH(JunSun1+7)=6),JunSun1+7,""),IF(AND(YEAR(JunSun1+14)=CalendarYear,MONTH(JunSun1+14)=6),JunSun1+14,""))</f>
        <v>44359</v>
      </c>
      <c r="P21" s="91"/>
      <c r="R21" s="75" t="s">
        <v>60</v>
      </c>
      <c r="V21" s="2"/>
      <c r="AD21" s="2"/>
      <c r="AL21" s="2"/>
    </row>
    <row r="22" spans="1:38" ht="15" customHeight="1" x14ac:dyDescent="0.3">
      <c r="B22" s="71">
        <f>IF(DAY(MaySun1)=1,IF(AND(YEAR(MaySun1+8)=CalendarYear,MONTH(MaySun1+8)=5),MaySun1+8,""),IF(AND(YEAR(MaySun1+15)=CalendarYear,MONTH(MaySun1+15)=5),MaySun1+15,""))</f>
        <v>44325</v>
      </c>
      <c r="C22" s="30">
        <f>IF(DAY(MaySun1)=1,IF(AND(YEAR(MaySun1+9)=CalendarYear,MONTH(MaySun1+9)=5),MaySun1+9,""),IF(AND(YEAR(MaySun1+16)=CalendarYear,MONTH(MaySun1+16)=5),MaySun1+16,""))</f>
        <v>44326</v>
      </c>
      <c r="D22" s="30">
        <f>IF(DAY(MaySun1)=1,IF(AND(YEAR(MaySun1+10)=CalendarYear,MONTH(MaySun1+10)=5),MaySun1+10,""),IF(AND(YEAR(MaySun1+17)=CalendarYear,MONTH(MaySun1+17)=5),MaySun1+17,""))</f>
        <v>44327</v>
      </c>
      <c r="E22" s="4">
        <f>IF(DAY(MaySun1)=1,IF(AND(YEAR(MaySun1+11)=CalendarYear,MONTH(MaySun1+11)=5),MaySun1+11,""),IF(AND(YEAR(MaySun1+18)=CalendarYear,MONTH(MaySun1+18)=5),MaySun1+18,""))</f>
        <v>44328</v>
      </c>
      <c r="F22" s="27">
        <f>IF(DAY(MaySun1)=1,IF(AND(YEAR(MaySun1+12)=CalendarYear,MONTH(MaySun1+12)=5),MaySun1+12,""),IF(AND(YEAR(MaySun1+19)=CalendarYear,MONTH(MaySun1+19)=5),MaySun1+19,""))</f>
        <v>44329</v>
      </c>
      <c r="G22" s="4">
        <f>IF(DAY(MaySun1)=1,IF(AND(YEAR(MaySun1+13)=CalendarYear,MONTH(MaySun1+13)=5),MaySun1+13,""),IF(AND(YEAR(MaySun1+20)=CalendarYear,MONTH(MaySun1+20)=5),MaySun1+20,""))</f>
        <v>44330</v>
      </c>
      <c r="H22" s="35">
        <f>IF(DAY(MaySun1)=1,IF(AND(YEAR(MaySun1+14)=CalendarYear,MONTH(MaySun1+14)=5),MaySun1+14,""),IF(AND(YEAR(MaySun1+21)=CalendarYear,MONTH(MaySun1+21)=5),MaySun1+21,""))</f>
        <v>44331</v>
      </c>
      <c r="I22" s="27">
        <f>IF(DAY(JunSun1)=1,IF(AND(YEAR(JunSun1+8)=CalendarYear,MONTH(JunSun1+8)=6),JunSun1+8,""),IF(AND(YEAR(JunSun1+15)=CalendarYear,MONTH(JunSun1+15)=6),JunSun1+15,""))</f>
        <v>44360</v>
      </c>
      <c r="J22" s="4">
        <f>IF(DAY(JunSun1)=1,IF(AND(YEAR(JunSun1+9)=CalendarYear,MONTH(JunSun1+9)=6),JunSun1+9,""),IF(AND(YEAR(JunSun1+16)=CalendarYear,MONTH(JunSun1+16)=6),JunSun1+16,""))</f>
        <v>44361</v>
      </c>
      <c r="K22" s="4">
        <f>IF(DAY(JunSun1)=1,IF(AND(YEAR(JunSun1+10)=CalendarYear,MONTH(JunSun1+10)=6),JunSun1+10,""),IF(AND(YEAR(JunSun1+17)=CalendarYear,MONTH(JunSun1+17)=6),JunSun1+17,""))</f>
        <v>44362</v>
      </c>
      <c r="L22" s="108">
        <f>IF(DAY(JunSun1)=1,IF(AND(YEAR(JunSun1+11)=CalendarYear,MONTH(JunSun1+11)=6),JunSun1+11,""),IF(AND(YEAR(JunSun1+18)=CalendarYear,MONTH(JunSun1+18)=6),JunSun1+18,""))</f>
        <v>44363</v>
      </c>
      <c r="M22" s="27">
        <f>IF(DAY(JunSun1)=1,IF(AND(YEAR(JunSun1+12)=CalendarYear,MONTH(JunSun1+12)=6),JunSun1+12,""),IF(AND(YEAR(JunSun1+19)=CalendarYear,MONTH(JunSun1+19)=6),JunSun1+19,""))</f>
        <v>44364</v>
      </c>
      <c r="N22" s="4">
        <f>IF(DAY(JunSun1)=1,IF(AND(YEAR(JunSun1+13)=CalendarYear,MONTH(JunSun1+13)=6),JunSun1+13,""),IF(AND(YEAR(JunSun1+20)=CalendarYear,MONTH(JunSun1+20)=6),JunSun1+20,""))</f>
        <v>44365</v>
      </c>
      <c r="O22" s="35">
        <f>IF(DAY(JunSun1)=1,IF(AND(YEAR(JunSun1+14)=CalendarYear,MONTH(JunSun1+14)=6),JunSun1+14,""),IF(AND(YEAR(JunSun1+21)=CalendarYear,MONTH(JunSun1+21)=6),JunSun1+21,""))</f>
        <v>44366</v>
      </c>
      <c r="P22" s="91"/>
      <c r="R22" s="76" t="s">
        <v>65</v>
      </c>
      <c r="V22" s="2"/>
      <c r="AD22" s="2"/>
      <c r="AL22" s="2"/>
    </row>
    <row r="23" spans="1:38" ht="15" customHeight="1" x14ac:dyDescent="0.2">
      <c r="B23" s="71">
        <f>IF(DAY(MaySun1)=1,IF(AND(YEAR(MaySun1+15)=CalendarYear,MONTH(MaySun1+15)=5),MaySun1+15,""),IF(AND(YEAR(MaySun1+22)=CalendarYear,MONTH(MaySun1+22)=5),MaySun1+22,""))</f>
        <v>44332</v>
      </c>
      <c r="C23" s="4">
        <f>IF(DAY(MaySun1)=1,IF(AND(YEAR(MaySun1+16)=CalendarYear,MONTH(MaySun1+16)=5),MaySun1+16,""),IF(AND(YEAR(MaySun1+23)=CalendarYear,MONTH(MaySun1+23)=5),MaySun1+23,""))</f>
        <v>44333</v>
      </c>
      <c r="D23" s="4">
        <f>IF(DAY(MaySun1)=1,IF(AND(YEAR(MaySun1+17)=CalendarYear,MONTH(MaySun1+17)=5),MaySun1+17,""),IF(AND(YEAR(MaySun1+24)=CalendarYear,MONTH(MaySun1+24)=5),MaySun1+24,""))</f>
        <v>44334</v>
      </c>
      <c r="E23" s="4">
        <f>IF(DAY(MaySun1)=1,IF(AND(YEAR(MaySun1+18)=CalendarYear,MONTH(MaySun1+18)=5),MaySun1+18,""),IF(AND(YEAR(MaySun1+25)=CalendarYear,MONTH(MaySun1+25)=5),MaySun1+25,""))</f>
        <v>44335</v>
      </c>
      <c r="F23" s="108">
        <f>IF(DAY(MaySun1)=1,IF(AND(YEAR(MaySun1+19)=CalendarYear,MONTH(MaySun1+19)=5),MaySun1+19,""),IF(AND(YEAR(MaySun1+26)=CalendarYear,MONTH(MaySun1+26)=5),MaySun1+26,""))</f>
        <v>44336</v>
      </c>
      <c r="G23" s="4">
        <f>IF(DAY(MaySun1)=1,IF(AND(YEAR(MaySun1+20)=CalendarYear,MONTH(MaySun1+20)=5),MaySun1+20,""),IF(AND(YEAR(MaySun1+27)=CalendarYear,MONTH(MaySun1+27)=5),MaySun1+27,""))</f>
        <v>44337</v>
      </c>
      <c r="H23" s="35">
        <f>IF(DAY(MaySun1)=1,IF(AND(YEAR(MaySun1+21)=CalendarYear,MONTH(MaySun1+21)=5),MaySun1+21,""),IF(AND(YEAR(MaySun1+28)=CalendarYear,MONTH(MaySun1+28)=5),MaySun1+28,""))</f>
        <v>44338</v>
      </c>
      <c r="I23" s="27">
        <f>IF(DAY(JunSun1)=1,IF(AND(YEAR(JunSun1+15)=CalendarYear,MONTH(JunSun1+15)=6),JunSun1+15,""),IF(AND(YEAR(JunSun1+22)=CalendarYear,MONTH(JunSun1+22)=6),JunSun1+22,""))</f>
        <v>44367</v>
      </c>
      <c r="J23" s="30">
        <f>IF(DAY(JunSun1)=1,IF(AND(YEAR(JunSun1+16)=CalendarYear,MONTH(JunSun1+16)=6),JunSun1+16,""),IF(AND(YEAR(JunSun1+23)=CalendarYear,MONTH(JunSun1+23)=6),JunSun1+23,""))</f>
        <v>44368</v>
      </c>
      <c r="K23" s="30">
        <f>IF(DAY(JunSun1)=1,IF(AND(YEAR(JunSun1+17)=CalendarYear,MONTH(JunSun1+17)=6),JunSun1+17,""),IF(AND(YEAR(JunSun1+24)=CalendarYear,MONTH(JunSun1+24)=6),JunSun1+24,""))</f>
        <v>44369</v>
      </c>
      <c r="L23" s="4">
        <f>IF(DAY(JunSun1)=1,IF(AND(YEAR(JunSun1+18)=CalendarYear,MONTH(JunSun1+18)=6),JunSun1+18,""),IF(AND(YEAR(JunSun1+25)=CalendarYear,MONTH(JunSun1+25)=6),JunSun1+25,""))</f>
        <v>44370</v>
      </c>
      <c r="M23" s="4">
        <f>IF(DAY(JunSun1)=1,IF(AND(YEAR(JunSun1+19)=CalendarYear,MONTH(JunSun1+19)=6),JunSun1+19,""),IF(AND(YEAR(JunSun1+26)=CalendarYear,MONTH(JunSun1+26)=6),JunSun1+26,""))</f>
        <v>44371</v>
      </c>
      <c r="N23" s="4">
        <f>IF(DAY(JunSun1)=1,IF(AND(YEAR(JunSun1+20)=CalendarYear,MONTH(JunSun1+20)=6),JunSun1+20,""),IF(AND(YEAR(JunSun1+27)=CalendarYear,MONTH(JunSun1+27)=6),JunSun1+27,""))</f>
        <v>44372</v>
      </c>
      <c r="O23" s="35">
        <f>IF(DAY(JunSun1)=1,IF(AND(YEAR(JunSun1+21)=CalendarYear,MONTH(JunSun1+21)=6),JunSun1+21,""),IF(AND(YEAR(JunSun1+28)=CalendarYear,MONTH(JunSun1+28)=6),JunSun1+28,""))</f>
        <v>44373</v>
      </c>
      <c r="P23" s="91"/>
      <c r="R23" s="77"/>
      <c r="V23" s="2"/>
      <c r="AD23" s="2"/>
      <c r="AL23" s="2"/>
    </row>
    <row r="24" spans="1:38" ht="15" customHeight="1" x14ac:dyDescent="0.2">
      <c r="B24" s="71">
        <f>IF(DAY(MaySun1)=1,IF(AND(YEAR(MaySun1+22)=CalendarYear,MONTH(MaySun1+22)=5),MaySun1+22,""),IF(AND(YEAR(MaySun1+29)=CalendarYear,MONTH(MaySun1+29)=5),MaySun1+29,""))</f>
        <v>44339</v>
      </c>
      <c r="C24" s="30">
        <f>IF(DAY(MaySun1)=1,IF(AND(YEAR(MaySun1+23)=CalendarYear,MONTH(MaySun1+23)=5),MaySun1+23,""),IF(AND(YEAR(MaySun1+30)=CalendarYear,MONTH(MaySun1+30)=5),MaySun1+30,""))</f>
        <v>44340</v>
      </c>
      <c r="D24" s="30">
        <f>IF(DAY(MaySun1)=1,IF(AND(YEAR(MaySun1+24)=CalendarYear,MONTH(MaySun1+24)=5),MaySun1+24,""),IF(AND(YEAR(MaySun1+31)=CalendarYear,MONTH(MaySun1+31)=5),MaySun1+31,""))</f>
        <v>44341</v>
      </c>
      <c r="E24" s="4">
        <f>IF(DAY(MaySun1)=1,IF(AND(YEAR(MaySun1+25)=CalendarYear,MONTH(MaySun1+25)=5),MaySun1+25,""),IF(AND(YEAR(MaySun1+32)=CalendarYear,MONTH(MaySun1+32)=5),MaySun1+32,""))</f>
        <v>44342</v>
      </c>
      <c r="F24" s="4">
        <f>IF(DAY(MaySun1)=1,IF(AND(YEAR(MaySun1+26)=CalendarYear,MONTH(MaySun1+26)=5),MaySun1+26,""),IF(AND(YEAR(MaySun1+33)=CalendarYear,MONTH(MaySun1+33)=5),MaySun1+33,""))</f>
        <v>44343</v>
      </c>
      <c r="G24" s="4">
        <f>IF(DAY(MaySun1)=1,IF(AND(YEAR(MaySun1+27)=CalendarYear,MONTH(MaySun1+27)=5),MaySun1+27,""),IF(AND(YEAR(MaySun1+34)=CalendarYear,MONTH(MaySun1+34)=5),MaySun1+34,""))</f>
        <v>44344</v>
      </c>
      <c r="H24" s="35">
        <f>IF(DAY(MaySun1)=1,IF(AND(YEAR(MaySun1+28)=CalendarYear,MONTH(MaySun1+28)=5),MaySun1+28,""),IF(AND(YEAR(MaySun1+35)=CalendarYear,MONTH(MaySun1+35)=5),MaySun1+35,""))</f>
        <v>44345</v>
      </c>
      <c r="I24" s="27">
        <f>IF(DAY(JunSun1)=1,IF(AND(YEAR(JunSun1+22)=CalendarYear,MONTH(JunSun1+22)=6),JunSun1+22,""),IF(AND(YEAR(JunSun1+29)=CalendarYear,MONTH(JunSun1+29)=6),JunSun1+29,""))</f>
        <v>44374</v>
      </c>
      <c r="J24" s="4">
        <f>IF(DAY(JunSun1)=1,IF(AND(YEAR(JunSun1+23)=CalendarYear,MONTH(JunSun1+23)=6),JunSun1+23,""),IF(AND(YEAR(JunSun1+30)=CalendarYear,MONTH(JunSun1+30)=6),JunSun1+30,""))</f>
        <v>44375</v>
      </c>
      <c r="K24" s="4">
        <f>IF(DAY(JunSun1)=1,IF(AND(YEAR(JunSun1+24)=CalendarYear,MONTH(JunSun1+24)=6),JunSun1+24,""),IF(AND(YEAR(JunSun1+31)=CalendarYear,MONTH(JunSun1+31)=6),JunSun1+31,""))</f>
        <v>44376</v>
      </c>
      <c r="L24" s="4">
        <f>IF(DAY(JunSun1)=1,IF(AND(YEAR(JunSun1+25)=CalendarYear,MONTH(JunSun1+25)=6),JunSun1+25,""),IF(AND(YEAR(JunSun1+32)=CalendarYear,MONTH(JunSun1+32)=6),JunSun1+32,""))</f>
        <v>44377</v>
      </c>
      <c r="M24" s="4" t="str">
        <f>IF(DAY(JunSun1)=1,IF(AND(YEAR(JunSun1+26)=CalendarYear,MONTH(JunSun1+26)=6),JunSun1+26,""),IF(AND(YEAR(JunSun1+33)=CalendarYear,MONTH(JunSun1+33)=6),JunSun1+33,""))</f>
        <v/>
      </c>
      <c r="N24" s="4" t="str">
        <f>IF(DAY(JunSun1)=1,IF(AND(YEAR(JunSun1+27)=CalendarYear,MONTH(JunSun1+27)=6),JunSun1+27,""),IF(AND(YEAR(JunSun1+34)=CalendarYear,MONTH(JunSun1+34)=6),JunSun1+34,""))</f>
        <v/>
      </c>
      <c r="O24" s="35" t="str">
        <f>IF(DAY(JunSun1)=1,IF(AND(YEAR(JunSun1+28)=CalendarYear,MONTH(JunSun1+28)=6),JunSun1+28,""),IF(AND(YEAR(JunSun1+35)=CalendarYear,MONTH(JunSun1+35)=6),JunSun1+35,""))</f>
        <v/>
      </c>
      <c r="P24" s="91"/>
      <c r="R24" s="1"/>
      <c r="V24" s="2"/>
      <c r="AD24" s="2"/>
      <c r="AL24" s="2"/>
    </row>
    <row r="25" spans="1:38" ht="15" customHeight="1" x14ac:dyDescent="0.2">
      <c r="B25" s="72">
        <f>IF(DAY(MaySun1)=1,IF(AND(YEAR(MaySun1+29)=CalendarYear,MONTH(MaySun1+29)=5),MaySun1+29,""),IF(AND(YEAR(MaySun1+36)=CalendarYear,MONTH(MaySun1+36)=5),MaySun1+36,""))</f>
        <v>44346</v>
      </c>
      <c r="C25" s="37">
        <f>IF(DAY(MaySun1)=1,IF(AND(YEAR(MaySun1+30)=CalendarYear,MONTH(MaySun1+30)=5),MaySun1+30,""),IF(AND(YEAR(MaySun1+37)=CalendarYear,MONTH(MaySun1+37)=5),MaySun1+37,""))</f>
        <v>44347</v>
      </c>
      <c r="D25" s="37" t="str">
        <f>IF(DAY(MaySun1)=1,IF(AND(YEAR(MaySun1+31)=CalendarYear,MONTH(MaySun1+31)=5),MaySun1+31,""),IF(AND(YEAR(MaySun1+38)=CalendarYear,MONTH(MaySun1+38)=5),MaySun1+38,""))</f>
        <v/>
      </c>
      <c r="E25" s="37" t="str">
        <f>IF(DAY(MaySun1)=1,IF(AND(YEAR(MaySun1+32)=CalendarYear,MONTH(MaySun1+32)=5),MaySun1+32,""),IF(AND(YEAR(MaySun1+39)=CalendarYear,MONTH(MaySun1+39)=5),MaySun1+39,""))</f>
        <v/>
      </c>
      <c r="F25" s="37" t="str">
        <f>IF(DAY(MaySun1)=1,IF(AND(YEAR(MaySun1+33)=CalendarYear,MONTH(MaySun1+33)=5),MaySun1+33,""),IF(AND(YEAR(MaySun1+40)=CalendarYear,MONTH(MaySun1+40)=5),MaySun1+40,""))</f>
        <v/>
      </c>
      <c r="G25" s="37" t="str">
        <f>IF(DAY(MaySun1)=1,IF(AND(YEAR(MaySun1+34)=CalendarYear,MONTH(MaySun1+34)=5),MaySun1+34,""),IF(AND(YEAR(MaySun1+41)=CalendarYear,MONTH(MaySun1+41)=5),MaySun1+41,""))</f>
        <v/>
      </c>
      <c r="H25" s="38" t="str">
        <f>IF(DAY(MaySun1)=1,IF(AND(YEAR(MaySun1+35)=CalendarYear,MONTH(MaySun1+35)=5),MaySun1+35,""),IF(AND(YEAR(MaySun1+42)=CalendarYear,MONTH(MaySun1+42)=5),MaySun1+42,""))</f>
        <v/>
      </c>
      <c r="I25" s="37" t="str">
        <f>IF(DAY(JunSun1)=1,IF(AND(YEAR(JunSun1+29)=CalendarYear,MONTH(JunSun1+29)=6),JunSun1+29,""),IF(AND(YEAR(JunSun1+36)=CalendarYear,MONTH(JunSun1+36)=6),JunSun1+36,""))</f>
        <v/>
      </c>
      <c r="J25" s="37" t="str">
        <f>IF(DAY(JunSun1)=1,IF(AND(YEAR(JunSun1+30)=CalendarYear,MONTH(JunSun1+30)=6),JunSun1+30,""),IF(AND(YEAR(JunSun1+37)=CalendarYear,MONTH(JunSun1+37)=6),JunSun1+37,""))</f>
        <v/>
      </c>
      <c r="K25" s="37" t="str">
        <f>IF(DAY(JunSun1)=1,IF(AND(YEAR(JunSun1+31)=CalendarYear,MONTH(JunSun1+31)=6),JunSun1+31,""),IF(AND(YEAR(JunSun1+38)=CalendarYear,MONTH(JunSun1+38)=6),JunSun1+38,""))</f>
        <v/>
      </c>
      <c r="L25" s="37" t="str">
        <f>IF(DAY(JunSun1)=1,IF(AND(YEAR(JunSun1+32)=CalendarYear,MONTH(JunSun1+32)=6),JunSun1+32,""),IF(AND(YEAR(JunSun1+39)=CalendarYear,MONTH(JunSun1+39)=6),JunSun1+39,""))</f>
        <v/>
      </c>
      <c r="M25" s="37" t="str">
        <f>IF(DAY(JunSun1)=1,IF(AND(YEAR(JunSun1+33)=CalendarYear,MONTH(JunSun1+33)=6),JunSun1+33,""),IF(AND(YEAR(JunSun1+40)=CalendarYear,MONTH(JunSun1+40)=6),JunSun1+40,""))</f>
        <v/>
      </c>
      <c r="N25" s="37" t="str">
        <f>IF(DAY(JunSun1)=1,IF(AND(YEAR(JunSun1+34)=CalendarYear,MONTH(JunSun1+34)=6),JunSun1+34,""),IF(AND(YEAR(JunSun1+41)=CalendarYear,MONTH(JunSun1+41)=6),JunSun1+41,""))</f>
        <v/>
      </c>
      <c r="O25" s="38" t="str">
        <f>IF(DAY(JunSun1)=1,IF(AND(YEAR(JunSun1+35)=CalendarYear,MONTH(JunSun1+35)=6),JunSun1+35,""),IF(AND(YEAR(JunSun1+42)=CalendarYear,MONTH(JunSun1+42)=6),JunSun1+42,""))</f>
        <v/>
      </c>
      <c r="P25" s="91"/>
      <c r="S25" s="12"/>
      <c r="V25" s="2"/>
      <c r="AD25" s="2"/>
      <c r="AL25" s="2"/>
    </row>
    <row r="26" spans="1:38" ht="15" customHeight="1" x14ac:dyDescent="0.2">
      <c r="A26" s="24" t="s">
        <v>11</v>
      </c>
      <c r="B26" s="164" t="s">
        <v>32</v>
      </c>
      <c r="C26" s="154"/>
      <c r="D26" s="154"/>
      <c r="E26" s="154"/>
      <c r="F26" s="154"/>
      <c r="G26" s="154"/>
      <c r="H26" s="155"/>
      <c r="I26" s="154" t="s">
        <v>33</v>
      </c>
      <c r="J26" s="154"/>
      <c r="K26" s="154"/>
      <c r="L26" s="154"/>
      <c r="M26" s="154"/>
      <c r="N26" s="154"/>
      <c r="O26" s="155"/>
      <c r="P26" s="92"/>
      <c r="Q26" s="2"/>
      <c r="T26" s="2"/>
      <c r="U26" s="2"/>
      <c r="V26" s="2"/>
      <c r="AD26" s="2"/>
      <c r="AL26" s="2"/>
    </row>
    <row r="27" spans="1:38" ht="15" customHeight="1" x14ac:dyDescent="0.2">
      <c r="A27" s="24" t="s">
        <v>20</v>
      </c>
      <c r="B27" s="70" t="s">
        <v>0</v>
      </c>
      <c r="C27" s="17" t="s">
        <v>51</v>
      </c>
      <c r="D27" s="17" t="s">
        <v>52</v>
      </c>
      <c r="E27" s="17" t="s">
        <v>53</v>
      </c>
      <c r="F27" s="17" t="s">
        <v>54</v>
      </c>
      <c r="G27" s="17" t="s">
        <v>55</v>
      </c>
      <c r="H27" s="34" t="s">
        <v>56</v>
      </c>
      <c r="I27" s="28" t="s">
        <v>0</v>
      </c>
      <c r="J27" s="17" t="s">
        <v>51</v>
      </c>
      <c r="K27" s="17" t="s">
        <v>52</v>
      </c>
      <c r="L27" s="17" t="s">
        <v>53</v>
      </c>
      <c r="M27" s="17" t="s">
        <v>54</v>
      </c>
      <c r="N27" s="17" t="s">
        <v>55</v>
      </c>
      <c r="O27" s="34" t="s">
        <v>56</v>
      </c>
      <c r="P27" s="91"/>
    </row>
    <row r="28" spans="1:38" ht="15" customHeight="1" x14ac:dyDescent="0.2">
      <c r="A28" s="24"/>
      <c r="B28" s="71" t="str">
        <f>IF(DAY(JulSun1)=1,"",IF(AND(YEAR(JulSun1+1)=CalendarYear,MONTH(JulSun1+1)=7),JulSun1+1,""))</f>
        <v/>
      </c>
      <c r="C28" s="4" t="str">
        <f>IF(DAY(JulSun1)=1,"",IF(AND(YEAR(JulSun1+2)=CalendarYear,MONTH(JulSun1+2)=7),JulSun1+2,""))</f>
        <v/>
      </c>
      <c r="D28" s="4" t="str">
        <f>IF(DAY(JulSun1)=1,"",IF(AND(YEAR(JulSun1+3)=CalendarYear,MONTH(JulSun1+3)=7),JulSun1+3,""))</f>
        <v/>
      </c>
      <c r="E28" s="4" t="str">
        <f>IF(DAY(JulSun1)=1,"",IF(AND(YEAR(JulSun1+4)=CalendarYear,MONTH(JulSun1+4)=7),JulSun1+4,""))</f>
        <v/>
      </c>
      <c r="F28" s="4">
        <f>IF(DAY(JulSun1)=1,"",IF(AND(YEAR(JulSun1+5)=CalendarYear,MONTH(JulSun1+5)=7),JulSun1+5,""))</f>
        <v>44378</v>
      </c>
      <c r="G28" s="4">
        <f>IF(DAY(JulSun1)=1,"",IF(AND(YEAR(JulSun1+6)=CalendarYear,MONTH(JulSun1+6)=7),JulSun1+6,""))</f>
        <v>44379</v>
      </c>
      <c r="H28" s="35">
        <f>IF(DAY(JulSun1)=1,IF(AND(YEAR(JulSun1)=CalendarYear,MONTH(JulSun1)=7),JulSun1,""),IF(AND(YEAR(JulSun1+7)=CalendarYear,MONTH(JulSun1+7)=7),JulSun1+7,""))</f>
        <v>44380</v>
      </c>
      <c r="I28" s="27">
        <f>IF(DAY(AugSun1)=1,"",IF(AND(YEAR(AugSun1+1)=CalendarYear,MONTH(AugSun1+1)=8),AugSun1+1,""))</f>
        <v>44409</v>
      </c>
      <c r="J28" s="27">
        <f>IF(DAY(AugSun1)=1,"",IF(AND(YEAR(AugSun1+2)=CalendarYear,MONTH(AugSun1+2)=8),AugSun1+2,""))</f>
        <v>44410</v>
      </c>
      <c r="K28" s="30">
        <f>IF(DAY(AugSun1)=1,"",IF(AND(YEAR(AugSun1+3)=CalendarYear,MONTH(AugSun1+3)=8),AugSun1+3,""))</f>
        <v>44411</v>
      </c>
      <c r="L28" s="30">
        <f>IF(DAY(AugSun1)=1,"",IF(AND(YEAR(AugSun1+4)=CalendarYear,MONTH(AugSun1+4)=8),AugSun1+4,""))</f>
        <v>44412</v>
      </c>
      <c r="M28" s="4">
        <f>IF(DAY(AugSun1)=1,"",IF(AND(YEAR(AugSun1+5)=CalendarYear,MONTH(AugSun1+5)=8),AugSun1+5,""))</f>
        <v>44413</v>
      </c>
      <c r="N28" s="4">
        <f>IF(DAY(AugSun1)=1,"",IF(AND(YEAR(AugSun1+6)=CalendarYear,MONTH(AugSun1+6)=8),AugSun1+6,""))</f>
        <v>44414</v>
      </c>
      <c r="O28" s="35">
        <f>IF(DAY(AugSun1)=1,IF(AND(YEAR(AugSun1)=CalendarYear,MONTH(AugSun1)=8),AugSun1,""),IF(AND(YEAR(AugSun1+7)=CalendarYear,MONTH(AugSun1+7)=8),AugSun1+7,""))</f>
        <v>44415</v>
      </c>
      <c r="P28" s="91"/>
    </row>
    <row r="29" spans="1:38" ht="15" customHeight="1" x14ac:dyDescent="0.2">
      <c r="A29" s="24"/>
      <c r="B29" s="71">
        <f>IF(DAY(JulSun1)=1,IF(AND(YEAR(JulSun1+1)=CalendarYear,MONTH(JulSun1+1)=7),JulSun1+1,""),IF(AND(YEAR(JulSun1+8)=CalendarYear,MONTH(JulSun1+8)=7),JulSun1+8,""))</f>
        <v>44381</v>
      </c>
      <c r="C29" s="30">
        <f>IF(DAY(JulSun1)=1,IF(AND(YEAR(JulSun1+2)=CalendarYear,MONTH(JulSun1+2)=7),JulSun1+2,""),IF(AND(YEAR(JulSun1+9)=CalendarYear,MONTH(JulSun1+9)=7),JulSun1+9,""))</f>
        <v>44382</v>
      </c>
      <c r="D29" s="30">
        <f>IF(DAY(JulSun1)=1,IF(AND(YEAR(JulSun1+3)=CalendarYear,MONTH(JulSun1+3)=7),JulSun1+3,""),IF(AND(YEAR(JulSun1+10)=CalendarYear,MONTH(JulSun1+10)=7),JulSun1+10,""))</f>
        <v>44383</v>
      </c>
      <c r="E29" s="4">
        <f>IF(DAY(JulSun1)=1,IF(AND(YEAR(JulSun1+4)=CalendarYear,MONTH(JulSun1+4)=7),JulSun1+4,""),IF(AND(YEAR(JulSun1+11)=CalendarYear,MONTH(JulSun1+11)=7),JulSun1+11,""))</f>
        <v>44384</v>
      </c>
      <c r="F29" s="4">
        <f>IF(DAY(JulSun1)=1,IF(AND(YEAR(JulSun1+5)=CalendarYear,MONTH(JulSun1+5)=7),JulSun1+5,""),IF(AND(YEAR(JulSun1+12)=CalendarYear,MONTH(JulSun1+12)=7),JulSun1+12,""))</f>
        <v>44385</v>
      </c>
      <c r="G29" s="4">
        <f>IF(DAY(JulSun1)=1,IF(AND(YEAR(JulSun1+6)=CalendarYear,MONTH(JulSun1+6)=7),JulSun1+6,""),IF(AND(YEAR(JulSun1+13)=CalendarYear,MONTH(JulSun1+13)=7),JulSun1+13,""))</f>
        <v>44386</v>
      </c>
      <c r="H29" s="35">
        <f>IF(DAY(JulSun1)=1,IF(AND(YEAR(JulSun1+7)=CalendarYear,MONTH(JulSun1+7)=7),JulSun1+7,""),IF(AND(YEAR(JulSun1+14)=CalendarYear,MONTH(JulSun1+14)=7),JulSun1+14,""))</f>
        <v>44387</v>
      </c>
      <c r="I29" s="27">
        <f>IF(DAY(AugSun1)=1,IF(AND(YEAR(AugSun1+1)=CalendarYear,MONTH(AugSun1+1)=8),AugSun1+1,""),IF(AND(YEAR(AugSun1+8)=CalendarYear,MONTH(AugSun1+8)=8),AugSun1+8,""))</f>
        <v>44416</v>
      </c>
      <c r="J29" s="108">
        <f>IF(DAY(AugSun1)=1,IF(AND(YEAR(AugSun1+2)=CalendarYear,MONTH(AugSun1+2)=8),AugSun1+2,""),IF(AND(YEAR(AugSun1+9)=CalendarYear,MONTH(AugSun1+9)=8),AugSun1+9,""))</f>
        <v>44417</v>
      </c>
      <c r="K29" s="4">
        <f>IF(DAY(AugSun1)=1,IF(AND(YEAR(AugSun1+3)=CalendarYear,MONTH(AugSun1+3)=8),AugSun1+3,""),IF(AND(YEAR(AugSun1+10)=CalendarYear,MONTH(AugSun1+10)=8),AugSun1+10,""))</f>
        <v>44418</v>
      </c>
      <c r="L29" s="4">
        <f>IF(DAY(AugSun1)=1,IF(AND(YEAR(AugSun1+4)=CalendarYear,MONTH(AugSun1+4)=8),AugSun1+4,""),IF(AND(YEAR(AugSun1+11)=CalendarYear,MONTH(AugSun1+11)=8),AugSun1+11,""))</f>
        <v>44419</v>
      </c>
      <c r="M29" s="4">
        <f>IF(DAY(AugSun1)=1,IF(AND(YEAR(AugSun1+5)=CalendarYear,MONTH(AugSun1+5)=8),AugSun1+5,""),IF(AND(YEAR(AugSun1+12)=CalendarYear,MONTH(AugSun1+12)=8),AugSun1+12,""))</f>
        <v>44420</v>
      </c>
      <c r="N29" s="4">
        <f>IF(DAY(AugSun1)=1,IF(AND(YEAR(AugSun1+6)=CalendarYear,MONTH(AugSun1+6)=8),AugSun1+6,""),IF(AND(YEAR(AugSun1+13)=CalendarYear,MONTH(AugSun1+13)=8),AugSun1+13,""))</f>
        <v>44421</v>
      </c>
      <c r="O29" s="35">
        <f>IF(DAY(AugSun1)=1,IF(AND(YEAR(AugSun1+7)=CalendarYear,MONTH(AugSun1+7)=8),AugSun1+7,""),IF(AND(YEAR(AugSun1+14)=CalendarYear,MONTH(AugSun1+14)=8),AugSun1+14,""))</f>
        <v>44422</v>
      </c>
      <c r="P29" s="91"/>
    </row>
    <row r="30" spans="1:38" ht="15" customHeight="1" x14ac:dyDescent="0.2">
      <c r="B30" s="71">
        <f>IF(DAY(JulSun1)=1,IF(AND(YEAR(JulSun1+8)=CalendarYear,MONTH(JulSun1+8)=7),JulSun1+8,""),IF(AND(YEAR(JulSun1+15)=CalendarYear,MONTH(JulSun1+15)=7),JulSun1+15,""))</f>
        <v>44388</v>
      </c>
      <c r="C30" s="4">
        <f>IF(DAY(JulSun1)=1,IF(AND(YEAR(JulSun1+9)=CalendarYear,MONTH(JulSun1+9)=7),JulSun1+9,""),IF(AND(YEAR(JulSun1+16)=CalendarYear,MONTH(JulSun1+16)=7),JulSun1+16,""))</f>
        <v>44389</v>
      </c>
      <c r="D30" s="4">
        <f>IF(DAY(JulSun1)=1,IF(AND(YEAR(JulSun1+10)=CalendarYear,MONTH(JulSun1+10)=7),JulSun1+10,""),IF(AND(YEAR(JulSun1+17)=CalendarYear,MONTH(JulSun1+17)=7),JulSun1+17,""))</f>
        <v>44390</v>
      </c>
      <c r="E30" s="4">
        <f>IF(DAY(JulSun1)=1,IF(AND(YEAR(JulSun1+11)=CalendarYear,MONTH(JulSun1+11)=7),JulSun1+11,""),IF(AND(YEAR(JulSun1+18)=CalendarYear,MONTH(JulSun1+18)=7),JulSun1+18,""))</f>
        <v>44391</v>
      </c>
      <c r="F30" s="4">
        <f>IF(DAY(JulSun1)=1,IF(AND(YEAR(JulSun1+12)=CalendarYear,MONTH(JulSun1+12)=7),JulSun1+12,""),IF(AND(YEAR(JulSun1+19)=CalendarYear,MONTH(JulSun1+19)=7),JulSun1+19,""))</f>
        <v>44392</v>
      </c>
      <c r="G30" s="4">
        <f>IF(DAY(JulSun1)=1,IF(AND(YEAR(JulSun1+13)=CalendarYear,MONTH(JulSun1+13)=7),JulSun1+13,""),IF(AND(YEAR(JulSun1+20)=CalendarYear,MONTH(JulSun1+20)=7),JulSun1+20,""))</f>
        <v>44393</v>
      </c>
      <c r="H30" s="35">
        <f>IF(DAY(JulSun1)=1,IF(AND(YEAR(JulSun1+14)=CalendarYear,MONTH(JulSun1+14)=7),JulSun1+14,""),IF(AND(YEAR(JulSun1+21)=CalendarYear,MONTH(JulSun1+21)=7),JulSun1+21,""))</f>
        <v>44394</v>
      </c>
      <c r="I30" s="27">
        <f>IF(DAY(AugSun1)=1,IF(AND(YEAR(AugSun1+8)=CalendarYear,MONTH(AugSun1+8)=8),AugSun1+8,""),IF(AND(YEAR(AugSun1+15)=CalendarYear,MONTH(AugSun1+15)=8),AugSun1+15,""))</f>
        <v>44423</v>
      </c>
      <c r="J30" s="30">
        <f>IF(DAY(AugSun1)=1,IF(AND(YEAR(AugSun1+9)=CalendarYear,MONTH(AugSun1+9)=8),AugSun1+9,""),IF(AND(YEAR(AugSun1+16)=CalendarYear,MONTH(AugSun1+16)=8),AugSun1+16,""))</f>
        <v>44424</v>
      </c>
      <c r="K30" s="30">
        <f>IF(DAY(AugSun1)=1,IF(AND(YEAR(AugSun1+10)=CalendarYear,MONTH(AugSun1+10)=8),AugSun1+10,""),IF(AND(YEAR(AugSun1+17)=CalendarYear,MONTH(AugSun1+17)=8),AugSun1+17,""))</f>
        <v>44425</v>
      </c>
      <c r="L30" s="4">
        <f>IF(DAY(AugSun1)=1,IF(AND(YEAR(AugSun1+11)=CalendarYear,MONTH(AugSun1+11)=8),AugSun1+11,""),IF(AND(YEAR(AugSun1+18)=CalendarYear,MONTH(AugSun1+18)=8),AugSun1+18,""))</f>
        <v>44426</v>
      </c>
      <c r="M30" s="4">
        <f>IF(DAY(AugSun1)=1,IF(AND(YEAR(AugSun1+12)=CalendarYear,MONTH(AugSun1+12)=8),AugSun1+12,""),IF(AND(YEAR(AugSun1+19)=CalendarYear,MONTH(AugSun1+19)=8),AugSun1+19,""))</f>
        <v>44427</v>
      </c>
      <c r="N30" s="4">
        <f>IF(DAY(AugSun1)=1,IF(AND(YEAR(AugSun1+13)=CalendarYear,MONTH(AugSun1+13)=8),AugSun1+13,""),IF(AND(YEAR(AugSun1+20)=CalendarYear,MONTH(AugSun1+20)=8),AugSun1+20,""))</f>
        <v>44428</v>
      </c>
      <c r="O30" s="35">
        <f>IF(DAY(AugSun1)=1,IF(AND(YEAR(AugSun1+14)=CalendarYear,MONTH(AugSun1+14)=8),AugSun1+14,""),IF(AND(YEAR(AugSun1+21)=CalendarYear,MONTH(AugSun1+21)=8),AugSun1+21,""))</f>
        <v>44429</v>
      </c>
      <c r="P30" s="91"/>
    </row>
    <row r="31" spans="1:38" ht="15" customHeight="1" x14ac:dyDescent="0.2">
      <c r="B31" s="71">
        <f>IF(DAY(JulSun1)=1,IF(AND(YEAR(JulSun1+15)=CalendarYear,MONTH(JulSun1+15)=7),JulSun1+15,""),IF(AND(YEAR(JulSun1+22)=CalendarYear,MONTH(JulSun1+22)=7),JulSun1+22,""))</f>
        <v>44395</v>
      </c>
      <c r="C31" s="30">
        <f>IF(DAY(JulSun1)=1,IF(AND(YEAR(JulSun1+16)=CalendarYear,MONTH(JulSun1+16)=7),JulSun1+16,""),IF(AND(YEAR(JulSun1+23)=CalendarYear,MONTH(JulSun1+23)=7),JulSun1+23,""))</f>
        <v>44396</v>
      </c>
      <c r="D31" s="30">
        <f>IF(DAY(JulSun1)=1,IF(AND(YEAR(JulSun1+17)=CalendarYear,MONTH(JulSun1+17)=7),JulSun1+17,""),IF(AND(YEAR(JulSun1+24)=CalendarYear,MONTH(JulSun1+24)=7),JulSun1+24,""))</f>
        <v>44397</v>
      </c>
      <c r="E31" s="4">
        <f>IF(DAY(JulSun1)=1,IF(AND(YEAR(JulSun1+18)=CalendarYear,MONTH(JulSun1+18)=7),JulSun1+18,""),IF(AND(YEAR(JulSun1+25)=CalendarYear,MONTH(JulSun1+25)=7),JulSun1+25,""))</f>
        <v>44398</v>
      </c>
      <c r="F31" s="4">
        <f>IF(DAY(JulSun1)=1,IF(AND(YEAR(JulSun1+19)=CalendarYear,MONTH(JulSun1+19)=7),JulSun1+19,""),IF(AND(YEAR(JulSun1+26)=CalendarYear,MONTH(JulSun1+26)=7),JulSun1+26,""))</f>
        <v>44399</v>
      </c>
      <c r="G31" s="4">
        <f>IF(DAY(JulSun1)=1,IF(AND(YEAR(JulSun1+20)=CalendarYear,MONTH(JulSun1+20)=7),JulSun1+20,""),IF(AND(YEAR(JulSun1+27)=CalendarYear,MONTH(JulSun1+27)=7),JulSun1+27,""))</f>
        <v>44400</v>
      </c>
      <c r="H31" s="35">
        <f>IF(DAY(JulSun1)=1,IF(AND(YEAR(JulSun1+21)=CalendarYear,MONTH(JulSun1+21)=7),JulSun1+21,""),IF(AND(YEAR(JulSun1+28)=CalendarYear,MONTH(JulSun1+28)=7),JulSun1+28,""))</f>
        <v>44401</v>
      </c>
      <c r="I31" s="27">
        <f>IF(DAY(AugSun1)=1,IF(AND(YEAR(AugSun1+15)=CalendarYear,MONTH(AugSun1+15)=8),AugSun1+15,""),IF(AND(YEAR(AugSun1+22)=CalendarYear,MONTH(AugSun1+22)=8),AugSun1+22,""))</f>
        <v>44430</v>
      </c>
      <c r="J31" s="4">
        <f>IF(DAY(AugSun1)=1,IF(AND(YEAR(AugSun1+16)=CalendarYear,MONTH(AugSun1+16)=8),AugSun1+16,""),IF(AND(YEAR(AugSun1+23)=CalendarYear,MONTH(AugSun1+23)=8),AugSun1+23,""))</f>
        <v>44431</v>
      </c>
      <c r="K31" s="4">
        <f>IF(DAY(AugSun1)=1,IF(AND(YEAR(AugSun1+17)=CalendarYear,MONTH(AugSun1+17)=8),AugSun1+17,""),IF(AND(YEAR(AugSun1+24)=CalendarYear,MONTH(AugSun1+24)=8),AugSun1+24,""))</f>
        <v>44432</v>
      </c>
      <c r="L31" s="4">
        <f>IF(DAY(AugSun1)=1,IF(AND(YEAR(AugSun1+18)=CalendarYear,MONTH(AugSun1+18)=8),AugSun1+18,""),IF(AND(YEAR(AugSun1+25)=CalendarYear,MONTH(AugSun1+25)=8),AugSun1+25,""))</f>
        <v>44433</v>
      </c>
      <c r="M31" s="4">
        <f>IF(DAY(AugSun1)=1,IF(AND(YEAR(AugSun1+19)=CalendarYear,MONTH(AugSun1+19)=8),AugSun1+19,""),IF(AND(YEAR(AugSun1+26)=CalendarYear,MONTH(AugSun1+26)=8),AugSun1+26,""))</f>
        <v>44434</v>
      </c>
      <c r="N31" s="4">
        <f>IF(DAY(AugSun1)=1,IF(AND(YEAR(AugSun1+20)=CalendarYear,MONTH(AugSun1+20)=8),AugSun1+20,""),IF(AND(YEAR(AugSun1+27)=CalendarYear,MONTH(AugSun1+27)=8),AugSun1+27,""))</f>
        <v>44435</v>
      </c>
      <c r="O31" s="35">
        <f>IF(DAY(AugSun1)=1,IF(AND(YEAR(AugSun1+21)=CalendarYear,MONTH(AugSun1+21)=8),AugSun1+21,""),IF(AND(YEAR(AugSun1+28)=CalendarYear,MONTH(AugSun1+28)=8),AugSun1+28,""))</f>
        <v>44436</v>
      </c>
      <c r="P31" s="91"/>
      <c r="S31" s="10"/>
    </row>
    <row r="32" spans="1:38" ht="15" customHeight="1" x14ac:dyDescent="0.2">
      <c r="B32" s="71">
        <f>IF(DAY(JulSun1)=1,IF(AND(YEAR(JulSun1+22)=CalendarYear,MONTH(JulSun1+22)=7),JulSun1+22,""),IF(AND(YEAR(JulSun1+29)=CalendarYear,MONTH(JulSun1+29)=7),JulSun1+29,""))</f>
        <v>44402</v>
      </c>
      <c r="C32" s="4">
        <f>IF(DAY(JulSun1)=1,IF(AND(YEAR(JulSun1+23)=CalendarYear,MONTH(JulSun1+23)=7),JulSun1+23,""),IF(AND(YEAR(JulSun1+30)=CalendarYear,MONTH(JulSun1+30)=7),JulSun1+30,""))</f>
        <v>44403</v>
      </c>
      <c r="D32" s="4">
        <f>IF(DAY(JulSun1)=1,IF(AND(YEAR(JulSun1+24)=CalendarYear,MONTH(JulSun1+24)=7),JulSun1+24,""),IF(AND(YEAR(JulSun1+31)=CalendarYear,MONTH(JulSun1+31)=7),JulSun1+31,""))</f>
        <v>44404</v>
      </c>
      <c r="E32" s="4">
        <f>IF(DAY(JulSun1)=1,IF(AND(YEAR(JulSun1+25)=CalendarYear,MONTH(JulSun1+25)=7),JulSun1+25,""),IF(AND(YEAR(JulSun1+32)=CalendarYear,MONTH(JulSun1+32)=7),JulSun1+32,""))</f>
        <v>44405</v>
      </c>
      <c r="F32" s="4">
        <f>IF(DAY(JulSun1)=1,IF(AND(YEAR(JulSun1+26)=CalendarYear,MONTH(JulSun1+26)=7),JulSun1+26,""),IF(AND(YEAR(JulSun1+33)=CalendarYear,MONTH(JulSun1+33)=7),JulSun1+33,""))</f>
        <v>44406</v>
      </c>
      <c r="G32" s="4">
        <f>IF(DAY(JulSun1)=1,IF(AND(YEAR(JulSun1+27)=CalendarYear,MONTH(JulSun1+27)=7),JulSun1+27,""),IF(AND(YEAR(JulSun1+34)=CalendarYear,MONTH(JulSun1+34)=7),JulSun1+34,""))</f>
        <v>44407</v>
      </c>
      <c r="H32" s="35">
        <f>IF(DAY(JulSun1)=1,IF(AND(YEAR(JulSun1+28)=CalendarYear,MONTH(JulSun1+28)=7),JulSun1+28,""),IF(AND(YEAR(JulSun1+35)=CalendarYear,MONTH(JulSun1+35)=7),JulSun1+35,""))</f>
        <v>44408</v>
      </c>
      <c r="I32" s="27">
        <f>IF(DAY(AugSun1)=1,IF(AND(YEAR(AugSun1+22)=CalendarYear,MONTH(AugSun1+22)=8),AugSun1+22,""),IF(AND(YEAR(AugSun1+29)=CalendarYear,MONTH(AugSun1+29)=8),AugSun1+29,""))</f>
        <v>44437</v>
      </c>
      <c r="J32" s="30">
        <f>IF(DAY(AugSun1)=1,IF(AND(YEAR(AugSun1+23)=CalendarYear,MONTH(AugSun1+23)=8),AugSun1+23,""),IF(AND(YEAR(AugSun1+30)=CalendarYear,MONTH(AugSun1+30)=8),AugSun1+30,""))</f>
        <v>44438</v>
      </c>
      <c r="K32" s="30">
        <f>IF(DAY(AugSun1)=1,IF(AND(YEAR(AugSun1+24)=CalendarYear,MONTH(AugSun1+24)=8),AugSun1+24,""),IF(AND(YEAR(AugSun1+31)=CalendarYear,MONTH(AugSun1+31)=8),AugSun1+31,""))</f>
        <v>44439</v>
      </c>
      <c r="L32" s="4" t="str">
        <f>IF(DAY(AugSun1)=1,IF(AND(YEAR(AugSun1+25)=CalendarYear,MONTH(AugSun1+25)=8),AugSun1+25,""),IF(AND(YEAR(AugSun1+32)=CalendarYear,MONTH(AugSun1+32)=8),AugSun1+32,""))</f>
        <v/>
      </c>
      <c r="M32" s="4" t="str">
        <f>IF(DAY(AugSun1)=1,IF(AND(YEAR(AugSun1+26)=CalendarYear,MONTH(AugSun1+26)=8),AugSun1+26,""),IF(AND(YEAR(AugSun1+33)=CalendarYear,MONTH(AugSun1+33)=8),AugSun1+33,""))</f>
        <v/>
      </c>
      <c r="N32" s="4" t="str">
        <f>IF(DAY(AugSun1)=1,IF(AND(YEAR(AugSun1+27)=CalendarYear,MONTH(AugSun1+27)=8),AugSun1+27,""),IF(AND(YEAR(AugSun1+34)=CalendarYear,MONTH(AugSun1+34)=8),AugSun1+34,""))</f>
        <v/>
      </c>
      <c r="O32" s="35" t="str">
        <f>IF(DAY(AugSun1)=1,IF(AND(YEAR(AugSun1+28)=CalendarYear,MONTH(AugSun1+28)=8),AugSun1+28,""),IF(AND(YEAR(AugSun1+35)=CalendarYear,MONTH(AugSun1+35)=8),AugSun1+35,""))</f>
        <v/>
      </c>
      <c r="P32" s="91"/>
      <c r="S32" s="11"/>
    </row>
    <row r="33" spans="1:19" ht="15" customHeight="1" x14ac:dyDescent="0.2">
      <c r="B33" s="42" t="str">
        <f>IF(DAY(JulSun1)=1,IF(AND(YEAR(JulSun1+29)=CalendarYear,MONTH(JulSun1+29)=7),JulSun1+29,""),IF(AND(YEAR(JulSun1+36)=CalendarYear,MONTH(JulSun1+36)=7),JulSun1+36,""))</f>
        <v/>
      </c>
      <c r="C33" s="37" t="str">
        <f>IF(DAY(JulSun1)=1,IF(AND(YEAR(JulSun1+30)=CalendarYear,MONTH(JulSun1+30)=7),JulSun1+30,""),IF(AND(YEAR(JulSun1+37)=CalendarYear,MONTH(JulSun1+37)=7),JulSun1+37,""))</f>
        <v/>
      </c>
      <c r="D33" s="37" t="str">
        <f>IF(DAY(JulSun1)=1,IF(AND(YEAR(JulSun1+31)=CalendarYear,MONTH(JulSun1+31)=7),JulSun1+31,""),IF(AND(YEAR(JulSun1+38)=CalendarYear,MONTH(JulSun1+38)=7),JulSun1+38,""))</f>
        <v/>
      </c>
      <c r="E33" s="37" t="str">
        <f>IF(DAY(JulSun1)=1,IF(AND(YEAR(JulSun1+32)=CalendarYear,MONTH(JulSun1+32)=7),JulSun1+32,""),IF(AND(YEAR(JulSun1+39)=CalendarYear,MONTH(JulSun1+39)=7),JulSun1+39,""))</f>
        <v/>
      </c>
      <c r="F33" s="37" t="str">
        <f>IF(DAY(JulSun1)=1,IF(AND(YEAR(JulSun1+33)=CalendarYear,MONTH(JulSun1+33)=7),JulSun1+33,""),IF(AND(YEAR(JulSun1+40)=CalendarYear,MONTH(JulSun1+40)=7),JulSun1+40,""))</f>
        <v/>
      </c>
      <c r="G33" s="37" t="str">
        <f>IF(DAY(JulSun1)=1,IF(AND(YEAR(JulSun1+34)=CalendarYear,MONTH(JulSun1+34)=7),JulSun1+34,""),IF(AND(YEAR(JulSun1+41)=CalendarYear,MONTH(JulSun1+41)=7),JulSun1+41,""))</f>
        <v/>
      </c>
      <c r="H33" s="38" t="str">
        <f>IF(DAY(JulSun1)=1,IF(AND(YEAR(JulSun1+35)=CalendarYear,MONTH(JulSun1+35)=7),JulSun1+35,""),IF(AND(YEAR(JulSun1+42)=CalendarYear,MONTH(JulSun1+42)=7),JulSun1+42,""))</f>
        <v/>
      </c>
      <c r="I33" s="46" t="str">
        <f>IF(DAY(AugSun1)=1,IF(AND(YEAR(AugSun1+29)=CalendarYear,MONTH(AugSun1+29)=8),AugSun1+29,""),IF(AND(YEAR(AugSun1+36)=CalendarYear,MONTH(AugSun1+36)=8),AugSun1+36,""))</f>
        <v/>
      </c>
      <c r="J33" s="37" t="str">
        <f>IF(DAY(AugSun1)=1,IF(AND(YEAR(AugSun1+30)=CalendarYear,MONTH(AugSun1+30)=8),AugSun1+30,""),IF(AND(YEAR(AugSun1+37)=CalendarYear,MONTH(AugSun1+37)=8),AugSun1+37,""))</f>
        <v/>
      </c>
      <c r="K33" s="37" t="str">
        <f>IF(DAY(AugSun1)=1,IF(AND(YEAR(AugSun1+31)=CalendarYear,MONTH(AugSun1+31)=8),AugSun1+31,""),IF(AND(YEAR(AugSun1+38)=CalendarYear,MONTH(AugSun1+38)=8),AugSun1+38,""))</f>
        <v/>
      </c>
      <c r="L33" s="37" t="str">
        <f>IF(DAY(AugSun1)=1,IF(AND(YEAR(AugSun1+32)=CalendarYear,MONTH(AugSun1+32)=8),AugSun1+32,""),IF(AND(YEAR(AugSun1+39)=CalendarYear,MONTH(AugSun1+39)=8),AugSun1+39,""))</f>
        <v/>
      </c>
      <c r="M33" s="37" t="str">
        <f>IF(DAY(AugSun1)=1,IF(AND(YEAR(AugSun1+33)=CalendarYear,MONTH(AugSun1+33)=8),AugSun1+33,""),IF(AND(YEAR(AugSun1+40)=CalendarYear,MONTH(AugSun1+40)=8),AugSun1+40,""))</f>
        <v/>
      </c>
      <c r="N33" s="37" t="str">
        <f>IF(DAY(AugSun1)=1,IF(AND(YEAR(AugSun1+34)=CalendarYear,MONTH(AugSun1+34)=8),AugSun1+34,""),IF(AND(YEAR(AugSun1+41)=CalendarYear,MONTH(AugSun1+41)=8),AugSun1+41,""))</f>
        <v/>
      </c>
      <c r="O33" s="38" t="str">
        <f>IF(DAY(AugSun1)=1,IF(AND(YEAR(AugSun1+35)=CalendarYear,MONTH(AugSun1+35)=8),AugSun1+35,""),IF(AND(YEAR(AugSun1+42)=CalendarYear,MONTH(AugSun1+42)=8),AugSun1+42,""))</f>
        <v/>
      </c>
      <c r="P33" s="91"/>
      <c r="S33" s="12"/>
    </row>
    <row r="34" spans="1:19" ht="15" customHeight="1" x14ac:dyDescent="0.2">
      <c r="A34" s="24" t="s">
        <v>12</v>
      </c>
      <c r="B34" s="164" t="s">
        <v>34</v>
      </c>
      <c r="C34" s="154"/>
      <c r="D34" s="154"/>
      <c r="E34" s="154"/>
      <c r="F34" s="154"/>
      <c r="G34" s="154"/>
      <c r="H34" s="155"/>
      <c r="I34" s="154" t="s">
        <v>35</v>
      </c>
      <c r="J34" s="154"/>
      <c r="K34" s="154"/>
      <c r="L34" s="154"/>
      <c r="M34" s="154"/>
      <c r="N34" s="154"/>
      <c r="O34" s="155"/>
      <c r="P34" s="91"/>
    </row>
    <row r="35" spans="1:19" ht="15" customHeight="1" x14ac:dyDescent="0.2">
      <c r="A35" s="24" t="s">
        <v>21</v>
      </c>
      <c r="B35" s="70" t="s">
        <v>0</v>
      </c>
      <c r="C35" s="17" t="s">
        <v>51</v>
      </c>
      <c r="D35" s="17" t="s">
        <v>52</v>
      </c>
      <c r="E35" s="17" t="s">
        <v>53</v>
      </c>
      <c r="F35" s="17" t="s">
        <v>54</v>
      </c>
      <c r="G35" s="17" t="s">
        <v>55</v>
      </c>
      <c r="H35" s="34" t="s">
        <v>56</v>
      </c>
      <c r="I35" s="28" t="s">
        <v>0</v>
      </c>
      <c r="J35" s="17" t="s">
        <v>51</v>
      </c>
      <c r="K35" s="17" t="s">
        <v>52</v>
      </c>
      <c r="L35" s="17" t="s">
        <v>53</v>
      </c>
      <c r="M35" s="17" t="s">
        <v>54</v>
      </c>
      <c r="N35" s="17" t="s">
        <v>55</v>
      </c>
      <c r="O35" s="34" t="s">
        <v>56</v>
      </c>
      <c r="P35" s="91"/>
    </row>
    <row r="36" spans="1:19" ht="15" customHeight="1" x14ac:dyDescent="0.2">
      <c r="B36" s="71" t="str">
        <f>IF(DAY(SepSun1)=1,"",IF(AND(YEAR(SepSun1+1)=CalendarYear,MONTH(SepSun1+1)=9),SepSun1+1,""))</f>
        <v/>
      </c>
      <c r="C36" s="4" t="str">
        <f>IF(DAY(SepSun1)=1,"",IF(AND(YEAR(SepSun1+2)=CalendarYear,MONTH(SepSun1+2)=9),SepSun1+2,""))</f>
        <v/>
      </c>
      <c r="D36" s="4" t="str">
        <f>IF(DAY(SepSun1)=1,"",IF(AND(YEAR(SepSun1+3)=CalendarYear,MONTH(SepSun1+3)=9),SepSun1+3,""))</f>
        <v/>
      </c>
      <c r="E36" s="4">
        <f>IF(DAY(SepSun1)=1,"",IF(AND(YEAR(SepSun1+4)=CalendarYear,MONTH(SepSun1+4)=9),SepSun1+4,""))</f>
        <v>44440</v>
      </c>
      <c r="F36" s="4">
        <f>IF(DAY(SepSun1)=1,"",IF(AND(YEAR(SepSun1+5)=CalendarYear,MONTH(SepSun1+5)=9),SepSun1+5,""))</f>
        <v>44441</v>
      </c>
      <c r="G36" s="4">
        <f>IF(DAY(SepSun1)=1,"",IF(AND(YEAR(SepSun1+6)=CalendarYear,MONTH(SepSun1+6)=9),SepSun1+6,""))</f>
        <v>44442</v>
      </c>
      <c r="H36" s="35">
        <f>IF(DAY(SepSun1)=1,IF(AND(YEAR(SepSun1)=CalendarYear,MONTH(SepSun1)=9),SepSun1,""),IF(AND(YEAR(SepSun1+7)=CalendarYear,MONTH(SepSun1+7)=9),SepSun1+7,""))</f>
        <v>44443</v>
      </c>
      <c r="I36" s="27" t="str">
        <f>IF(DAY(OctSun1)=1,"",IF(AND(YEAR(OctSun1+1)=CalendarYear,MONTH(OctSun1+1)=10),OctSun1+1,""))</f>
        <v/>
      </c>
      <c r="J36" s="4" t="str">
        <f>IF(DAY(OctSun1)=1,"",IF(AND(YEAR(OctSun1+2)=CalendarYear,MONTH(OctSun1+2)=10),OctSun1+2,""))</f>
        <v/>
      </c>
      <c r="K36" s="4" t="str">
        <f>IF(DAY(OctSun1)=1,"",IF(AND(YEAR(OctSun1+3)=CalendarYear,MONTH(OctSun1+3)=10),OctSun1+3,""))</f>
        <v/>
      </c>
      <c r="L36" s="4" t="str">
        <f>IF(DAY(OctSun1)=1,"",IF(AND(YEAR(OctSun1+4)=CalendarYear,MONTH(OctSun1+4)=10),OctSun1+4,""))</f>
        <v/>
      </c>
      <c r="M36" s="4" t="str">
        <f>IF(DAY(OctSun1)=1,"",IF(AND(YEAR(OctSun1+5)=CalendarYear,MONTH(OctSun1+5)=10),OctSun1+5,""))</f>
        <v/>
      </c>
      <c r="N36" s="4">
        <f>IF(DAY(OctSun1)=1,"",IF(AND(YEAR(OctSun1+6)=CalendarYear,MONTH(OctSun1+6)=10),OctSun1+6,""))</f>
        <v>44470</v>
      </c>
      <c r="O36" s="35">
        <f>IF(DAY(OctSun1)=1,IF(AND(YEAR(OctSun1)=CalendarYear,MONTH(OctSun1)=10),OctSun1,""),IF(AND(YEAR(OctSun1+7)=CalendarYear,MONTH(OctSun1+7)=10),OctSun1+7,""))</f>
        <v>44471</v>
      </c>
      <c r="P36" s="91"/>
    </row>
    <row r="37" spans="1:19" ht="15" customHeight="1" x14ac:dyDescent="0.2">
      <c r="B37" s="71">
        <f>IF(DAY(SepSun1)=1,IF(AND(YEAR(SepSun1+1)=CalendarYear,MONTH(SepSun1+1)=9),SepSun1+1,""),IF(AND(YEAR(SepSun1+8)=CalendarYear,MONTH(SepSun1+8)=9),SepSun1+8,""))</f>
        <v>44444</v>
      </c>
      <c r="C37" s="4">
        <f>IF(DAY(SepSun1)=1,IF(AND(YEAR(SepSun1+2)=CalendarYear,MONTH(SepSun1+2)=9),SepSun1+2,""),IF(AND(YEAR(SepSun1+9)=CalendarYear,MONTH(SepSun1+9)=9),SepSun1+9,""))</f>
        <v>44445</v>
      </c>
      <c r="D37" s="4">
        <f>IF(DAY(SepSun1)=1,IF(AND(YEAR(SepSun1+3)=CalendarYear,MONTH(SepSun1+3)=9),SepSun1+3,""),IF(AND(YEAR(SepSun1+10)=CalendarYear,MONTH(SepSun1+10)=9),SepSun1+10,""))</f>
        <v>44446</v>
      </c>
      <c r="E37" s="4">
        <f>IF(DAY(SepSun1)=1,IF(AND(YEAR(SepSun1+4)=CalendarYear,MONTH(SepSun1+4)=9),SepSun1+4,""),IF(AND(YEAR(SepSun1+11)=CalendarYear,MONTH(SepSun1+11)=9),SepSun1+11,""))</f>
        <v>44447</v>
      </c>
      <c r="F37" s="4">
        <f>IF(DAY(SepSun1)=1,IF(AND(YEAR(SepSun1+5)=CalendarYear,MONTH(SepSun1+5)=9),SepSun1+5,""),IF(AND(YEAR(SepSun1+12)=CalendarYear,MONTH(SepSun1+12)=9),SepSun1+12,""))</f>
        <v>44448</v>
      </c>
      <c r="G37" s="4">
        <f>IF(DAY(SepSun1)=1,IF(AND(YEAR(SepSun1+6)=CalendarYear,MONTH(SepSun1+6)=9),SepSun1+6,""),IF(AND(YEAR(SepSun1+13)=CalendarYear,MONTH(SepSun1+13)=9),SepSun1+13,""))</f>
        <v>44449</v>
      </c>
      <c r="H37" s="35">
        <f>IF(DAY(SepSun1)=1,IF(AND(YEAR(SepSun1+7)=CalendarYear,MONTH(SepSun1+7)=9),SepSun1+7,""),IF(AND(YEAR(SepSun1+14)=CalendarYear,MONTH(SepSun1+14)=9),SepSun1+14,""))</f>
        <v>44450</v>
      </c>
      <c r="I37" s="27">
        <f>IF(DAY(OctSun1)=1,IF(AND(YEAR(OctSun1+1)=CalendarYear,MONTH(OctSun1+1)=10),OctSun1+1,""),IF(AND(YEAR(OctSun1+8)=CalendarYear,MONTH(OctSun1+8)=10),OctSun1+8,""))</f>
        <v>44472</v>
      </c>
      <c r="J37" s="4">
        <f>IF(DAY(OctSun1)=1,IF(AND(YEAR(OctSun1+2)=CalendarYear,MONTH(OctSun1+2)=10),OctSun1+2,""),IF(AND(YEAR(OctSun1+9)=CalendarYear,MONTH(OctSun1+9)=10),OctSun1+9,""))</f>
        <v>44473</v>
      </c>
      <c r="K37" s="4">
        <f>IF(DAY(OctSun1)=1,IF(AND(YEAR(OctSun1+3)=CalendarYear,MONTH(OctSun1+3)=10),OctSun1+3,""),IF(AND(YEAR(OctSun1+10)=CalendarYear,MONTH(OctSun1+10)=10),OctSun1+10,""))</f>
        <v>44474</v>
      </c>
      <c r="L37" s="4">
        <f>IF(DAY(OctSun1)=1,IF(AND(YEAR(OctSun1+4)=CalendarYear,MONTH(OctSun1+4)=10),OctSun1+4,""),IF(AND(YEAR(OctSun1+11)=CalendarYear,MONTH(OctSun1+11)=10),OctSun1+11,""))</f>
        <v>44475</v>
      </c>
      <c r="M37" s="4">
        <f>IF(DAY(OctSun1)=1,IF(AND(YEAR(OctSun1+5)=CalendarYear,MONTH(OctSun1+5)=10),OctSun1+5,""),IF(AND(YEAR(OctSun1+12)=CalendarYear,MONTH(OctSun1+12)=10),OctSun1+12,""))</f>
        <v>44476</v>
      </c>
      <c r="N37" s="4">
        <f>IF(DAY(OctSun1)=1,IF(AND(YEAR(OctSun1+6)=CalendarYear,MONTH(OctSun1+6)=10),OctSun1+6,""),IF(AND(YEAR(OctSun1+13)=CalendarYear,MONTH(OctSun1+13)=10),OctSun1+13,""))</f>
        <v>44477</v>
      </c>
      <c r="O37" s="35">
        <f>IF(DAY(OctSun1)=1,IF(AND(YEAR(OctSun1+7)=CalendarYear,MONTH(OctSun1+7)=10),OctSun1+7,""),IF(AND(YEAR(OctSun1+14)=CalendarYear,MONTH(OctSun1+14)=10),OctSun1+14,""))</f>
        <v>44478</v>
      </c>
      <c r="P37" s="91"/>
    </row>
    <row r="38" spans="1:19" ht="15" customHeight="1" x14ac:dyDescent="0.2">
      <c r="B38" s="71">
        <f>IF(DAY(SepSun1)=1,IF(AND(YEAR(SepSun1+8)=CalendarYear,MONTH(SepSun1+8)=9),SepSun1+8,""),IF(AND(YEAR(SepSun1+15)=CalendarYear,MONTH(SepSun1+15)=9),SepSun1+15,""))</f>
        <v>44451</v>
      </c>
      <c r="C38" s="30">
        <f>IF(DAY(SepSun1)=1,IF(AND(YEAR(SepSun1+9)=CalendarYear,MONTH(SepSun1+9)=9),SepSun1+9,""),IF(AND(YEAR(SepSun1+16)=CalendarYear,MONTH(SepSun1+16)=9),SepSun1+16,""))</f>
        <v>44452</v>
      </c>
      <c r="D38" s="30">
        <f>IF(DAY(SepSun1)=1,IF(AND(YEAR(SepSun1+10)=CalendarYear,MONTH(SepSun1+10)=9),SepSun1+10,""),IF(AND(YEAR(SepSun1+17)=CalendarYear,MONTH(SepSun1+17)=9),SepSun1+17,""))</f>
        <v>44453</v>
      </c>
      <c r="E38" s="4">
        <f>IF(DAY(SepSun1)=1,IF(AND(YEAR(SepSun1+11)=CalendarYear,MONTH(SepSun1+11)=9),SepSun1+11,""),IF(AND(YEAR(SepSun1+18)=CalendarYear,MONTH(SepSun1+18)=9),SepSun1+18,""))</f>
        <v>44454</v>
      </c>
      <c r="F38" s="4">
        <f>IF(DAY(SepSun1)=1,IF(AND(YEAR(SepSun1+12)=CalendarYear,MONTH(SepSun1+12)=9),SepSun1+12,""),IF(AND(YEAR(SepSun1+19)=CalendarYear,MONTH(SepSun1+19)=9),SepSun1+19,""))</f>
        <v>44455</v>
      </c>
      <c r="G38" s="4">
        <f>IF(DAY(SepSun1)=1,IF(AND(YEAR(SepSun1+13)=CalendarYear,MONTH(SepSun1+13)=9),SepSun1+13,""),IF(AND(YEAR(SepSun1+20)=CalendarYear,MONTH(SepSun1+20)=9),SepSun1+20,""))</f>
        <v>44456</v>
      </c>
      <c r="H38" s="35">
        <f>IF(DAY(SepSun1)=1,IF(AND(YEAR(SepSun1+14)=CalendarYear,MONTH(SepSun1+14)=9),SepSun1+14,""),IF(AND(YEAR(SepSun1+21)=CalendarYear,MONTH(SepSun1+21)=9),SepSun1+21,""))</f>
        <v>44457</v>
      </c>
      <c r="I38" s="27">
        <f>IF(DAY(OctSun1)=1,IF(AND(YEAR(OctSun1+8)=CalendarYear,MONTH(OctSun1+8)=10),OctSun1+8,""),IF(AND(YEAR(OctSun1+15)=CalendarYear,MONTH(OctSun1+15)=10),OctSun1+15,""))</f>
        <v>44479</v>
      </c>
      <c r="J38" s="30">
        <f>IF(DAY(OctSun1)=1,IF(AND(YEAR(OctSun1+9)=CalendarYear,MONTH(OctSun1+9)=10),OctSun1+9,""),IF(AND(YEAR(OctSun1+16)=CalendarYear,MONTH(OctSun1+16)=10),OctSun1+16,""))</f>
        <v>44480</v>
      </c>
      <c r="K38" s="30">
        <f>IF(DAY(OctSun1)=1,IF(AND(YEAR(OctSun1+10)=CalendarYear,MONTH(OctSun1+10)=10),OctSun1+10,""),IF(AND(YEAR(OctSun1+17)=CalendarYear,MONTH(OctSun1+17)=10),OctSun1+17,""))</f>
        <v>44481</v>
      </c>
      <c r="L38" s="4">
        <f>IF(DAY(OctSun1)=1,IF(AND(YEAR(OctSun1+11)=CalendarYear,MONTH(OctSun1+11)=10),OctSun1+11,""),IF(AND(YEAR(OctSun1+18)=CalendarYear,MONTH(OctSun1+18)=10),OctSun1+18,""))</f>
        <v>44482</v>
      </c>
      <c r="M38" s="4">
        <f>IF(DAY(OctSun1)=1,IF(AND(YEAR(OctSun1+12)=CalendarYear,MONTH(OctSun1+12)=10),OctSun1+12,""),IF(AND(YEAR(OctSun1+19)=CalendarYear,MONTH(OctSun1+19)=10),OctSun1+19,""))</f>
        <v>44483</v>
      </c>
      <c r="N38" s="4">
        <f>IF(DAY(OctSun1)=1,IF(AND(YEAR(OctSun1+13)=CalendarYear,MONTH(OctSun1+13)=10),OctSun1+13,""),IF(AND(YEAR(OctSun1+20)=CalendarYear,MONTH(OctSun1+20)=10),OctSun1+20,""))</f>
        <v>44484</v>
      </c>
      <c r="O38" s="35">
        <f>IF(DAY(OctSun1)=1,IF(AND(YEAR(OctSun1+14)=CalendarYear,MONTH(OctSun1+14)=10),OctSun1+14,""),IF(AND(YEAR(OctSun1+21)=CalendarYear,MONTH(OctSun1+21)=10),OctSun1+21,""))</f>
        <v>44485</v>
      </c>
      <c r="P38" s="91"/>
      <c r="S38" s="59"/>
    </row>
    <row r="39" spans="1:19" ht="15" customHeight="1" x14ac:dyDescent="0.2">
      <c r="A39" s="24" t="s">
        <v>13</v>
      </c>
      <c r="B39" s="71">
        <f>IF(DAY(SepSun1)=1,IF(AND(YEAR(SepSun1+15)=CalendarYear,MONTH(SepSun1+15)=9),SepSun1+15,""),IF(AND(YEAR(SepSun1+22)=CalendarYear,MONTH(SepSun1+22)=9),SepSun1+22,""))</f>
        <v>44458</v>
      </c>
      <c r="C39" s="4">
        <f>IF(DAY(SepSun1)=1,IF(AND(YEAR(SepSun1+16)=CalendarYear,MONTH(SepSun1+16)=9),SepSun1+16,""),IF(AND(YEAR(SepSun1+23)=CalendarYear,MONTH(SepSun1+23)=9),SepSun1+23,""))</f>
        <v>44459</v>
      </c>
      <c r="D39" s="4">
        <f>IF(DAY(SepSun1)=1,IF(AND(YEAR(SepSun1+17)=CalendarYear,MONTH(SepSun1+17)=9),SepSun1+17,""),IF(AND(YEAR(SepSun1+24)=CalendarYear,MONTH(SepSun1+24)=9),SepSun1+24,""))</f>
        <v>44460</v>
      </c>
      <c r="E39" s="4">
        <f>IF(DAY(SepSun1)=1,IF(AND(YEAR(SepSun1+18)=CalendarYear,MONTH(SepSun1+18)=9),SepSun1+18,""),IF(AND(YEAR(SepSun1+25)=CalendarYear,MONTH(SepSun1+25)=9),SepSun1+25,""))</f>
        <v>44461</v>
      </c>
      <c r="F39" s="4">
        <f>IF(DAY(SepSun1)=1,IF(AND(YEAR(SepSun1+19)=CalendarYear,MONTH(SepSun1+19)=9),SepSun1+19,""),IF(AND(YEAR(SepSun1+26)=CalendarYear,MONTH(SepSun1+26)=9),SepSun1+26,""))</f>
        <v>44462</v>
      </c>
      <c r="G39" s="4">
        <f>IF(DAY(SepSun1)=1,IF(AND(YEAR(SepSun1+20)=CalendarYear,MONTH(SepSun1+20)=9),SepSun1+20,""),IF(AND(YEAR(SepSun1+27)=CalendarYear,MONTH(SepSun1+27)=9),SepSun1+27,""))</f>
        <v>44463</v>
      </c>
      <c r="H39" s="35">
        <f>IF(DAY(SepSun1)=1,IF(AND(YEAR(SepSun1+21)=CalendarYear,MONTH(SepSun1+21)=9),SepSun1+21,""),IF(AND(YEAR(SepSun1+28)=CalendarYear,MONTH(SepSun1+28)=9),SepSun1+28,""))</f>
        <v>44464</v>
      </c>
      <c r="I39" s="27">
        <f>IF(DAY(OctSun1)=1,IF(AND(YEAR(OctSun1+15)=CalendarYear,MONTH(OctSun1+15)=10),OctSun1+15,""),IF(AND(YEAR(OctSun1+22)=CalendarYear,MONTH(OctSun1+22)=10),OctSun1+22,""))</f>
        <v>44486</v>
      </c>
      <c r="J39" s="4">
        <f>IF(DAY(OctSun1)=1,IF(AND(YEAR(OctSun1+16)=CalendarYear,MONTH(OctSun1+16)=10),OctSun1+16,""),IF(AND(YEAR(OctSun1+23)=CalendarYear,MONTH(OctSun1+23)=10),OctSun1+23,""))</f>
        <v>44487</v>
      </c>
      <c r="K39" s="4">
        <f>IF(DAY(OctSun1)=1,IF(AND(YEAR(OctSun1+17)=CalendarYear,MONTH(OctSun1+17)=10),OctSun1+17,""),IF(AND(YEAR(OctSun1+24)=CalendarYear,MONTH(OctSun1+24)=10),OctSun1+24,""))</f>
        <v>44488</v>
      </c>
      <c r="L39" s="4">
        <f>IF(DAY(OctSun1)=1,IF(AND(YEAR(OctSun1+18)=CalendarYear,MONTH(OctSun1+18)=10),OctSun1+18,""),IF(AND(YEAR(OctSun1+25)=CalendarYear,MONTH(OctSun1+25)=10),OctSun1+25,""))</f>
        <v>44489</v>
      </c>
      <c r="M39" s="4">
        <f>IF(DAY(OctSun1)=1,IF(AND(YEAR(OctSun1+19)=CalendarYear,MONTH(OctSun1+19)=10),OctSun1+19,""),IF(AND(YEAR(OctSun1+26)=CalendarYear,MONTH(OctSun1+26)=10),OctSun1+26,""))</f>
        <v>44490</v>
      </c>
      <c r="N39" s="4">
        <f>IF(DAY(OctSun1)=1,IF(AND(YEAR(OctSun1+20)=CalendarYear,MONTH(OctSun1+20)=10),OctSun1+20,""),IF(AND(YEAR(OctSun1+27)=CalendarYear,MONTH(OctSun1+27)=10),OctSun1+27,""))</f>
        <v>44491</v>
      </c>
      <c r="O39" s="35">
        <f>IF(DAY(OctSun1)=1,IF(AND(YEAR(OctSun1+21)=CalendarYear,MONTH(OctSun1+21)=10),OctSun1+21,""),IF(AND(YEAR(OctSun1+28)=CalendarYear,MONTH(OctSun1+28)=10),OctSun1+28,""))</f>
        <v>44492</v>
      </c>
      <c r="P39" s="91"/>
      <c r="S39" s="58"/>
    </row>
    <row r="40" spans="1:19" ht="15" customHeight="1" x14ac:dyDescent="0.2">
      <c r="A40" s="24" t="s">
        <v>14</v>
      </c>
      <c r="B40" s="71">
        <f>IF(DAY(SepSun1)=1,IF(AND(YEAR(SepSun1+22)=CalendarYear,MONTH(SepSun1+22)=9),SepSun1+22,""),IF(AND(YEAR(SepSun1+29)=CalendarYear,MONTH(SepSun1+29)=9),SepSun1+29,""))</f>
        <v>44465</v>
      </c>
      <c r="C40" s="30">
        <f>IF(DAY(SepSun1)=1,IF(AND(YEAR(SepSun1+23)=CalendarYear,MONTH(SepSun1+23)=9),SepSun1+23,""),IF(AND(YEAR(SepSun1+30)=CalendarYear,MONTH(SepSun1+30)=9),SepSun1+30,""))</f>
        <v>44466</v>
      </c>
      <c r="D40" s="30">
        <f>IF(DAY(SepSun1)=1,IF(AND(YEAR(SepSun1+24)=CalendarYear,MONTH(SepSun1+24)=9),SepSun1+24,""),IF(AND(YEAR(SepSun1+31)=CalendarYear,MONTH(SepSun1+31)=9),SepSun1+31,""))</f>
        <v>44467</v>
      </c>
      <c r="E40" s="4">
        <f>IF(DAY(SepSun1)=1,IF(AND(YEAR(SepSun1+25)=CalendarYear,MONTH(SepSun1+25)=9),SepSun1+25,""),IF(AND(YEAR(SepSun1+32)=CalendarYear,MONTH(SepSun1+32)=9),SepSun1+32,""))</f>
        <v>44468</v>
      </c>
      <c r="F40" s="4">
        <f>IF(DAY(SepSun1)=1,IF(AND(YEAR(SepSun1+26)=CalendarYear,MONTH(SepSun1+26)=9),SepSun1+26,""),IF(AND(YEAR(SepSun1+33)=CalendarYear,MONTH(SepSun1+33)=9),SepSun1+33,""))</f>
        <v>44469</v>
      </c>
      <c r="G40" s="4" t="str">
        <f>IF(DAY(SepSun1)=1,IF(AND(YEAR(SepSun1+27)=CalendarYear,MONTH(SepSun1+27)=9),SepSun1+27,""),IF(AND(YEAR(SepSun1+34)=CalendarYear,MONTH(SepSun1+34)=9),SepSun1+34,""))</f>
        <v/>
      </c>
      <c r="H40" s="35" t="str">
        <f>IF(DAY(SepSun1)=1,IF(AND(YEAR(SepSun1+28)=CalendarYear,MONTH(SepSun1+28)=9),SepSun1+28,""),IF(AND(YEAR(SepSun1+35)=CalendarYear,MONTH(SepSun1+35)=9),SepSun1+35,""))</f>
        <v/>
      </c>
      <c r="I40" s="27">
        <f>IF(DAY(OctSun1)=1,IF(AND(YEAR(OctSun1+22)=CalendarYear,MONTH(OctSun1+22)=10),OctSun1+22,""),IF(AND(YEAR(OctSun1+29)=CalendarYear,MONTH(OctSun1+29)=10),OctSun1+29,""))</f>
        <v>44493</v>
      </c>
      <c r="J40" s="30">
        <f>IF(DAY(OctSun1)=1,IF(AND(YEAR(OctSun1+23)=CalendarYear,MONTH(OctSun1+23)=10),OctSun1+23,""),IF(AND(YEAR(OctSun1+30)=CalendarYear,MONTH(OctSun1+30)=10),OctSun1+30,""))</f>
        <v>44494</v>
      </c>
      <c r="K40" s="30">
        <f>IF(DAY(OctSun1)=1,IF(AND(YEAR(OctSun1+24)=CalendarYear,MONTH(OctSun1+24)=10),OctSun1+24,""),IF(AND(YEAR(OctSun1+31)=CalendarYear,MONTH(OctSun1+31)=10),OctSun1+31,""))</f>
        <v>44495</v>
      </c>
      <c r="L40" s="4">
        <f>IF(DAY(OctSun1)=1,IF(AND(YEAR(OctSun1+25)=CalendarYear,MONTH(OctSun1+25)=10),OctSun1+25,""),IF(AND(YEAR(OctSun1+32)=CalendarYear,MONTH(OctSun1+32)=10),OctSun1+32,""))</f>
        <v>44496</v>
      </c>
      <c r="M40" s="4">
        <f>IF(DAY(OctSun1)=1,IF(AND(YEAR(OctSun1+26)=CalendarYear,MONTH(OctSun1+26)=10),OctSun1+26,""),IF(AND(YEAR(OctSun1+33)=CalendarYear,MONTH(OctSun1+33)=10),OctSun1+33,""))</f>
        <v>44497</v>
      </c>
      <c r="N40" s="4">
        <f>IF(DAY(OctSun1)=1,IF(AND(YEAR(OctSun1+27)=CalendarYear,MONTH(OctSun1+27)=10),OctSun1+27,""),IF(AND(YEAR(OctSun1+34)=CalendarYear,MONTH(OctSun1+34)=10),OctSun1+34,""))</f>
        <v>44498</v>
      </c>
      <c r="O40" s="35">
        <f>IF(DAY(OctSun1)=1,IF(AND(YEAR(OctSun1+28)=CalendarYear,MONTH(OctSun1+28)=10),OctSun1+28,""),IF(AND(YEAR(OctSun1+35)=CalendarYear,MONTH(OctSun1+35)=10),OctSun1+35,""))</f>
        <v>44499</v>
      </c>
      <c r="P40" s="91"/>
      <c r="S40" s="16"/>
    </row>
    <row r="41" spans="1:19" ht="15" customHeight="1" x14ac:dyDescent="0.2">
      <c r="A41" s="24"/>
      <c r="B41" s="42" t="str">
        <f>IF(DAY(SepSun1)=1,IF(AND(YEAR(SepSun1+29)=CalendarYear,MONTH(SepSun1+29)=9),SepSun1+29,""),IF(AND(YEAR(SepSun1+36)=CalendarYear,MONTH(SepSun1+36)=9),SepSun1+36,""))</f>
        <v/>
      </c>
      <c r="C41" s="37" t="str">
        <f>IF(DAY(SepSun1)=1,IF(AND(YEAR(SepSun1+30)=CalendarYear,MONTH(SepSun1+30)=9),SepSun1+30,""),IF(AND(YEAR(SepSun1+37)=CalendarYear,MONTH(SepSun1+37)=9),SepSun1+37,""))</f>
        <v/>
      </c>
      <c r="D41" s="37" t="str">
        <f>IF(DAY(SepSun1)=1,IF(AND(YEAR(SepSun1+31)=CalendarYear,MONTH(SepSun1+31)=9),SepSun1+31,""),IF(AND(YEAR(SepSun1+38)=CalendarYear,MONTH(SepSun1+38)=9),SepSun1+38,""))</f>
        <v/>
      </c>
      <c r="E41" s="37" t="str">
        <f>IF(DAY(SepSun1)=1,IF(AND(YEAR(SepSun1+32)=CalendarYear,MONTH(SepSun1+32)=9),SepSun1+32,""),IF(AND(YEAR(SepSun1+39)=CalendarYear,MONTH(SepSun1+39)=9),SepSun1+39,""))</f>
        <v/>
      </c>
      <c r="F41" s="37" t="str">
        <f>IF(DAY(SepSun1)=1,IF(AND(YEAR(SepSun1+33)=CalendarYear,MONTH(SepSun1+33)=9),SepSun1+33,""),IF(AND(YEAR(SepSun1+40)=CalendarYear,MONTH(SepSun1+40)=9),SepSun1+40,""))</f>
        <v/>
      </c>
      <c r="G41" s="37" t="str">
        <f>IF(DAY(SepSun1)=1,IF(AND(YEAR(SepSun1+34)=CalendarYear,MONTH(SepSun1+34)=9),SepSun1+34,""),IF(AND(YEAR(SepSun1+41)=CalendarYear,MONTH(SepSun1+41)=9),SepSun1+41,""))</f>
        <v/>
      </c>
      <c r="H41" s="38" t="str">
        <f>IF(DAY(SepSun1)=1,IF(AND(YEAR(SepSun1+35)=CalendarYear,MONTH(SepSun1+35)=9),SepSun1+35,""),IF(AND(YEAR(SepSun1+42)=CalendarYear,MONTH(SepSun1+42)=9),SepSun1+42,""))</f>
        <v/>
      </c>
      <c r="I41" s="37">
        <f>IF(DAY(OctSun1)=1,IF(AND(YEAR(OctSun1+29)=CalendarYear,MONTH(OctSun1+29)=10),OctSun1+29,""),IF(AND(YEAR(OctSun1+36)=CalendarYear,MONTH(OctSun1+36)=10),OctSun1+36,""))</f>
        <v>44500</v>
      </c>
      <c r="J41" s="37" t="str">
        <f>IF(DAY(OctSun1)=1,IF(AND(YEAR(OctSun1+30)=CalendarYear,MONTH(OctSun1+30)=10),OctSun1+30,""),IF(AND(YEAR(OctSun1+37)=CalendarYear,MONTH(OctSun1+37)=10),OctSun1+37,""))</f>
        <v/>
      </c>
      <c r="K41" s="37" t="str">
        <f>IF(DAY(OctSun1)=1,IF(AND(YEAR(OctSun1+31)=CalendarYear,MONTH(OctSun1+31)=10),OctSun1+31,""),IF(AND(YEAR(OctSun1+38)=CalendarYear,MONTH(OctSun1+38)=10),OctSun1+38,""))</f>
        <v/>
      </c>
      <c r="L41" s="37" t="str">
        <f>IF(DAY(OctSun1)=1,IF(AND(YEAR(OctSun1+32)=CalendarYear,MONTH(OctSun1+32)=10),OctSun1+32,""),IF(AND(YEAR(OctSun1+39)=CalendarYear,MONTH(OctSun1+39)=10),OctSun1+39,""))</f>
        <v/>
      </c>
      <c r="M41" s="37" t="str">
        <f>IF(DAY(OctSun1)=1,IF(AND(YEAR(OctSun1+33)=CalendarYear,MONTH(OctSun1+33)=10),OctSun1+33,""),IF(AND(YEAR(OctSun1+40)=CalendarYear,MONTH(OctSun1+40)=10),OctSun1+40,""))</f>
        <v/>
      </c>
      <c r="N41" s="37" t="str">
        <f>IF(DAY(OctSun1)=1,IF(AND(YEAR(OctSun1+34)=CalendarYear,MONTH(OctSun1+34)=10),OctSun1+34,""),IF(AND(YEAR(OctSun1+41)=CalendarYear,MONTH(OctSun1+41)=10),OctSun1+41,""))</f>
        <v/>
      </c>
      <c r="O41" s="38" t="str">
        <f>IF(DAY(OctSun1)=1,IF(AND(YEAR(OctSun1+35)=CalendarYear,MONTH(OctSun1+35)=10),OctSun1+35,""),IF(AND(YEAR(OctSun1+42)=CalendarYear,MONTH(OctSun1+42)=10),OctSun1+42,""))</f>
        <v/>
      </c>
      <c r="P41" s="91"/>
      <c r="S41" s="16"/>
    </row>
    <row r="42" spans="1:19" ht="15" customHeight="1" x14ac:dyDescent="0.2">
      <c r="A42" s="24" t="s">
        <v>15</v>
      </c>
      <c r="B42" s="164" t="s">
        <v>36</v>
      </c>
      <c r="C42" s="154"/>
      <c r="D42" s="154"/>
      <c r="E42" s="154"/>
      <c r="F42" s="154"/>
      <c r="G42" s="154"/>
      <c r="H42" s="155"/>
      <c r="I42" s="154" t="s">
        <v>37</v>
      </c>
      <c r="J42" s="154"/>
      <c r="K42" s="154"/>
      <c r="L42" s="154"/>
      <c r="M42" s="154"/>
      <c r="N42" s="154"/>
      <c r="O42" s="155"/>
      <c r="P42" s="91"/>
      <c r="S42" s="16"/>
    </row>
    <row r="43" spans="1:19" ht="15" customHeight="1" x14ac:dyDescent="0.2">
      <c r="A43" s="24" t="s">
        <v>23</v>
      </c>
      <c r="B43" s="70" t="s">
        <v>0</v>
      </c>
      <c r="C43" s="17" t="s">
        <v>51</v>
      </c>
      <c r="D43" s="17" t="s">
        <v>52</v>
      </c>
      <c r="E43" s="17" t="s">
        <v>53</v>
      </c>
      <c r="F43" s="17" t="s">
        <v>54</v>
      </c>
      <c r="G43" s="17" t="s">
        <v>55</v>
      </c>
      <c r="H43" s="34" t="s">
        <v>56</v>
      </c>
      <c r="I43" s="28" t="s">
        <v>0</v>
      </c>
      <c r="J43" s="17" t="s">
        <v>51</v>
      </c>
      <c r="K43" s="17" t="s">
        <v>52</v>
      </c>
      <c r="L43" s="17" t="s">
        <v>53</v>
      </c>
      <c r="M43" s="17" t="s">
        <v>54</v>
      </c>
      <c r="N43" s="17" t="s">
        <v>55</v>
      </c>
      <c r="O43" s="34" t="s">
        <v>56</v>
      </c>
      <c r="P43" s="91"/>
      <c r="S43" s="16"/>
    </row>
    <row r="44" spans="1:19" ht="15" customHeight="1" x14ac:dyDescent="0.2">
      <c r="A44" s="24"/>
      <c r="B44" s="71" t="str">
        <f>IF(DAY(NovSun1)=1,"",IF(AND(YEAR(NovSun1+1)=CalendarYear,MONTH(NovSun1+1)=11),NovSun1+1,""))</f>
        <v/>
      </c>
      <c r="C44" s="4">
        <f>IF(DAY(NovSun1)=1,"",IF(AND(YEAR(NovSun1+2)=CalendarYear,MONTH(NovSun1+2)=11),NovSun1+2,""))</f>
        <v>44501</v>
      </c>
      <c r="D44" s="4">
        <f>IF(DAY(NovSun1)=1,"",IF(AND(YEAR(NovSun1+3)=CalendarYear,MONTH(NovSun1+3)=11),NovSun1+3,""))</f>
        <v>44502</v>
      </c>
      <c r="E44" s="4">
        <f>IF(DAY(NovSun1)=1,"",IF(AND(YEAR(NovSun1+4)=CalendarYear,MONTH(NovSun1+4)=11),NovSun1+4,""))</f>
        <v>44503</v>
      </c>
      <c r="F44" s="4">
        <f>IF(DAY(NovSun1)=1,"",IF(AND(YEAR(NovSun1+5)=CalendarYear,MONTH(NovSun1+5)=11),NovSun1+5,""))</f>
        <v>44504</v>
      </c>
      <c r="G44" s="4">
        <f>IF(DAY(NovSun1)=1,"",IF(AND(YEAR(NovSun1+6)=CalendarYear,MONTH(NovSun1+6)=11),NovSun1+6,""))</f>
        <v>44505</v>
      </c>
      <c r="H44" s="35">
        <f>IF(DAY(NovSun1)=1,IF(AND(YEAR(NovSun1)=CalendarYear,MONTH(NovSun1)=11),NovSun1,""),IF(AND(YEAR(NovSun1+7)=CalendarYear,MONTH(NovSun1+7)=11),NovSun1+7,""))</f>
        <v>44506</v>
      </c>
      <c r="I44" s="27" t="str">
        <f>IF(DAY(DecSun1)=1,"",IF(AND(YEAR(DecSun1+1)=CalendarYear,MONTH(DecSun1+1)=12),DecSun1+1,""))</f>
        <v/>
      </c>
      <c r="J44" s="4" t="str">
        <f>IF(DAY(DecSun1)=1,"",IF(AND(YEAR(DecSun1+2)=CalendarYear,MONTH(DecSun1+2)=12),DecSun1+2,""))</f>
        <v/>
      </c>
      <c r="K44" s="4" t="str">
        <f>IF(DAY(DecSun1)=1,"",IF(AND(YEAR(DecSun1+3)=CalendarYear,MONTH(DecSun1+3)=12),DecSun1+3,""))</f>
        <v/>
      </c>
      <c r="L44" s="4">
        <f>IF(DAY(DecSun1)=1,"",IF(AND(YEAR(DecSun1+4)=CalendarYear,MONTH(DecSun1+4)=12),DecSun1+4,""))</f>
        <v>44531</v>
      </c>
      <c r="M44" s="4">
        <f>IF(DAY(DecSun1)=1,"",IF(AND(YEAR(DecSun1+5)=CalendarYear,MONTH(DecSun1+5)=12),DecSun1+5,""))</f>
        <v>44532</v>
      </c>
      <c r="N44" s="4">
        <f>IF(DAY(DecSun1)=1,"",IF(AND(YEAR(DecSun1+6)=CalendarYear,MONTH(DecSun1+6)=12),DecSun1+6,""))</f>
        <v>44533</v>
      </c>
      <c r="O44" s="35">
        <f>IF(DAY(DecSun1)=1,IF(AND(YEAR(DecSun1)=CalendarYear,MONTH(DecSun1)=12),DecSun1,""),IF(AND(YEAR(DecSun1+7)=CalendarYear,MONTH(DecSun1+7)=12),DecSun1+7,""))</f>
        <v>44534</v>
      </c>
      <c r="P44" s="91"/>
      <c r="S44" s="9"/>
    </row>
    <row r="45" spans="1:19" ht="15" customHeight="1" x14ac:dyDescent="0.2">
      <c r="A45" s="24" t="s">
        <v>24</v>
      </c>
      <c r="B45" s="71">
        <f>IF(DAY(NovSun1)=1,IF(AND(YEAR(NovSun1+1)=CalendarYear,MONTH(NovSun1+1)=11),NovSun1+1,""),IF(AND(YEAR(NovSun1+8)=CalendarYear,MONTH(NovSun1+8)=11),NovSun1+8,""))</f>
        <v>44507</v>
      </c>
      <c r="C45" s="30">
        <f>IF(DAY(NovSun1)=1,IF(AND(YEAR(NovSun1+2)=CalendarYear,MONTH(NovSun1+2)=11),NovSun1+2,""),IF(AND(YEAR(NovSun1+9)=CalendarYear,MONTH(NovSun1+9)=11),NovSun1+9,""))</f>
        <v>44508</v>
      </c>
      <c r="D45" s="30">
        <f>IF(DAY(NovSun1)=1,IF(AND(YEAR(NovSun1+3)=CalendarYear,MONTH(NovSun1+3)=11),NovSun1+3,""),IF(AND(YEAR(NovSun1+10)=CalendarYear,MONTH(NovSun1+10)=11),NovSun1+10,""))</f>
        <v>44509</v>
      </c>
      <c r="E45" s="4">
        <f>IF(DAY(NovSun1)=1,IF(AND(YEAR(NovSun1+4)=CalendarYear,MONTH(NovSun1+4)=11),NovSun1+4,""),IF(AND(YEAR(NovSun1+11)=CalendarYear,MONTH(NovSun1+11)=11),NovSun1+11,""))</f>
        <v>44510</v>
      </c>
      <c r="F45" s="4">
        <f>IF(DAY(NovSun1)=1,IF(AND(YEAR(NovSun1+5)=CalendarYear,MONTH(NovSun1+5)=11),NovSun1+5,""),IF(AND(YEAR(NovSun1+12)=CalendarYear,MONTH(NovSun1+12)=11),NovSun1+12,""))</f>
        <v>44511</v>
      </c>
      <c r="G45" s="4">
        <f>IF(DAY(NovSun1)=1,IF(AND(YEAR(NovSun1+6)=CalendarYear,MONTH(NovSun1+6)=11),NovSun1+6,""),IF(AND(YEAR(NovSun1+13)=CalendarYear,MONTH(NovSun1+13)=11),NovSun1+13,""))</f>
        <v>44512</v>
      </c>
      <c r="H45" s="35">
        <f>IF(DAY(NovSun1)=1,IF(AND(YEAR(NovSun1+7)=CalendarYear,MONTH(NovSun1+7)=11),NovSun1+7,""),IF(AND(YEAR(NovSun1+14)=CalendarYear,MONTH(NovSun1+14)=11),NovSun1+14,""))</f>
        <v>44513</v>
      </c>
      <c r="I45" s="27">
        <f>IF(DAY(DecSun1)=1,IF(AND(YEAR(DecSun1+1)=CalendarYear,MONTH(DecSun1+1)=12),DecSun1+1,""),IF(AND(YEAR(DecSun1+8)=CalendarYear,MONTH(DecSun1+8)=12),DecSun1+8,""))</f>
        <v>44535</v>
      </c>
      <c r="J45" s="30">
        <f>IF(DAY(DecSun1)=1,IF(AND(YEAR(DecSun1+2)=CalendarYear,MONTH(DecSun1+2)=12),DecSun1+2,""),IF(AND(YEAR(DecSun1+9)=CalendarYear,MONTH(DecSun1+9)=12),DecSun1+9,""))</f>
        <v>44536</v>
      </c>
      <c r="K45" s="30">
        <f>IF(DAY(DecSun1)=1,IF(AND(YEAR(DecSun1+3)=CalendarYear,MONTH(DecSun1+3)=12),DecSun1+3,""),IF(AND(YEAR(DecSun1+10)=CalendarYear,MONTH(DecSun1+10)=12),DecSun1+10,""))</f>
        <v>44537</v>
      </c>
      <c r="L45" s="4">
        <f>IF(DAY(DecSun1)=1,IF(AND(YEAR(DecSun1+4)=CalendarYear,MONTH(DecSun1+4)=12),DecSun1+4,""),IF(AND(YEAR(DecSun1+11)=CalendarYear,MONTH(DecSun1+11)=12),DecSun1+11,""))</f>
        <v>44538</v>
      </c>
      <c r="M45" s="4">
        <f>IF(DAY(DecSun1)=1,IF(AND(YEAR(DecSun1+5)=CalendarYear,MONTH(DecSun1+5)=12),DecSun1+5,""),IF(AND(YEAR(DecSun1+12)=CalendarYear,MONTH(DecSun1+12)=12),DecSun1+12,""))</f>
        <v>44539</v>
      </c>
      <c r="N45" s="4">
        <f>IF(DAY(DecSun1)=1,IF(AND(YEAR(DecSun1+6)=CalendarYear,MONTH(DecSun1+6)=12),DecSun1+6,""),IF(AND(YEAR(DecSun1+13)=CalendarYear,MONTH(DecSun1+13)=12),DecSun1+13,""))</f>
        <v>44540</v>
      </c>
      <c r="O45" s="35">
        <f>IF(DAY(DecSun1)=1,IF(AND(YEAR(DecSun1+7)=CalendarYear,MONTH(DecSun1+7)=12),DecSun1+7,""),IF(AND(YEAR(DecSun1+14)=CalendarYear,MONTH(DecSun1+14)=12),DecSun1+14,""))</f>
        <v>44541</v>
      </c>
      <c r="P45" s="91"/>
      <c r="S45" s="158"/>
    </row>
    <row r="46" spans="1:19" ht="15" customHeight="1" x14ac:dyDescent="0.2">
      <c r="B46" s="71">
        <f>IF(DAY(NovSun1)=1,IF(AND(YEAR(NovSun1+8)=CalendarYear,MONTH(NovSun1+8)=11),NovSun1+8,""),IF(AND(YEAR(NovSun1+15)=CalendarYear,MONTH(NovSun1+15)=11),NovSun1+15,""))</f>
        <v>44514</v>
      </c>
      <c r="C46" s="4">
        <f>IF(DAY(NovSun1)=1,IF(AND(YEAR(NovSun1+9)=CalendarYear,MONTH(NovSun1+9)=11),NovSun1+9,""),IF(AND(YEAR(NovSun1+16)=CalendarYear,MONTH(NovSun1+16)=11),NovSun1+16,""))</f>
        <v>44515</v>
      </c>
      <c r="D46" s="4">
        <f>IF(DAY(NovSun1)=1,IF(AND(YEAR(NovSun1+10)=CalendarYear,MONTH(NovSun1+10)=11),NovSun1+10,""),IF(AND(YEAR(NovSun1+17)=CalendarYear,MONTH(NovSun1+17)=11),NovSun1+17,""))</f>
        <v>44516</v>
      </c>
      <c r="E46" s="4">
        <f>IF(DAY(NovSun1)=1,IF(AND(YEAR(NovSun1+11)=CalendarYear,MONTH(NovSun1+11)=11),NovSun1+11,""),IF(AND(YEAR(NovSun1+18)=CalendarYear,MONTH(NovSun1+18)=11),NovSun1+18,""))</f>
        <v>44517</v>
      </c>
      <c r="F46" s="4">
        <f>IF(DAY(NovSun1)=1,IF(AND(YEAR(NovSun1+12)=CalendarYear,MONTH(NovSun1+12)=11),NovSun1+12,""),IF(AND(YEAR(NovSun1+19)=CalendarYear,MONTH(NovSun1+19)=11),NovSun1+19,""))</f>
        <v>44518</v>
      </c>
      <c r="G46" s="4">
        <f>IF(DAY(NovSun1)=1,IF(AND(YEAR(NovSun1+13)=CalendarYear,MONTH(NovSun1+13)=11),NovSun1+13,""),IF(AND(YEAR(NovSun1+20)=CalendarYear,MONTH(NovSun1+20)=11),NovSun1+20,""))</f>
        <v>44519</v>
      </c>
      <c r="H46" s="35">
        <f>IF(DAY(NovSun1)=1,IF(AND(YEAR(NovSun1+14)=CalendarYear,MONTH(NovSun1+14)=11),NovSun1+14,""),IF(AND(YEAR(NovSun1+21)=CalendarYear,MONTH(NovSun1+21)=11),NovSun1+21,""))</f>
        <v>44520</v>
      </c>
      <c r="I46" s="27">
        <f>IF(DAY(DecSun1)=1,IF(AND(YEAR(DecSun1+8)=CalendarYear,MONTH(DecSun1+8)=12),DecSun1+8,""),IF(AND(YEAR(DecSun1+15)=CalendarYear,MONTH(DecSun1+15)=12),DecSun1+15,""))</f>
        <v>44542</v>
      </c>
      <c r="J46" s="4">
        <f>IF(DAY(DecSun1)=1,IF(AND(YEAR(DecSun1+9)=CalendarYear,MONTH(DecSun1+9)=12),DecSun1+9,""),IF(AND(YEAR(DecSun1+16)=CalendarYear,MONTH(DecSun1+16)=12),DecSun1+16,""))</f>
        <v>44543</v>
      </c>
      <c r="K46" s="4">
        <f>IF(DAY(DecSun1)=1,IF(AND(YEAR(DecSun1+10)=CalendarYear,MONTH(DecSun1+10)=12),DecSun1+10,""),IF(AND(YEAR(DecSun1+17)=CalendarYear,MONTH(DecSun1+17)=12),DecSun1+17,""))</f>
        <v>44544</v>
      </c>
      <c r="L46" s="4">
        <f>IF(DAY(DecSun1)=1,IF(AND(YEAR(DecSun1+11)=CalendarYear,MONTH(DecSun1+11)=12),DecSun1+11,""),IF(AND(YEAR(DecSun1+18)=CalendarYear,MONTH(DecSun1+18)=12),DecSun1+18,""))</f>
        <v>44545</v>
      </c>
      <c r="M46" s="4">
        <f>IF(DAY(DecSun1)=1,IF(AND(YEAR(DecSun1+12)=CalendarYear,MONTH(DecSun1+12)=12),DecSun1+12,""),IF(AND(YEAR(DecSun1+19)=CalendarYear,MONTH(DecSun1+19)=12),DecSun1+19,""))</f>
        <v>44546</v>
      </c>
      <c r="N46" s="4">
        <f>IF(DAY(DecSun1)=1,IF(AND(YEAR(DecSun1+13)=CalendarYear,MONTH(DecSun1+13)=12),DecSun1+13,""),IF(AND(YEAR(DecSun1+20)=CalendarYear,MONTH(DecSun1+20)=12),DecSun1+20,""))</f>
        <v>44547</v>
      </c>
      <c r="O46" s="35">
        <f>IF(DAY(DecSun1)=1,IF(AND(YEAR(DecSun1+14)=CalendarYear,MONTH(DecSun1+14)=12),DecSun1+14,""),IF(AND(YEAR(DecSun1+21)=CalendarYear,MONTH(DecSun1+21)=12),DecSun1+21,""))</f>
        <v>44548</v>
      </c>
      <c r="P46" s="91"/>
      <c r="S46" s="158"/>
    </row>
    <row r="47" spans="1:19" ht="15" customHeight="1" x14ac:dyDescent="0.2">
      <c r="B47" s="71">
        <f>IF(DAY(NovSun1)=1,IF(AND(YEAR(NovSun1+15)=CalendarYear,MONTH(NovSun1+15)=11),NovSun1+15,""),IF(AND(YEAR(NovSun1+22)=CalendarYear,MONTH(NovSun1+22)=11),NovSun1+22,""))</f>
        <v>44521</v>
      </c>
      <c r="C47" s="30">
        <f>IF(DAY(NovSun1)=1,IF(AND(YEAR(NovSun1+16)=CalendarYear,MONTH(NovSun1+16)=11),NovSun1+16,""),IF(AND(YEAR(NovSun1+23)=CalendarYear,MONTH(NovSun1+23)=11),NovSun1+23,""))</f>
        <v>44522</v>
      </c>
      <c r="D47" s="30">
        <f>IF(DAY(NovSun1)=1,IF(AND(YEAR(NovSun1+17)=CalendarYear,MONTH(NovSun1+17)=11),NovSun1+17,""),IF(AND(YEAR(NovSun1+24)=CalendarYear,MONTH(NovSun1+24)=11),NovSun1+24,""))</f>
        <v>44523</v>
      </c>
      <c r="E47" s="4">
        <f>IF(DAY(NovSun1)=1,IF(AND(YEAR(NovSun1+18)=CalendarYear,MONTH(NovSun1+18)=11),NovSun1+18,""),IF(AND(YEAR(NovSun1+25)=CalendarYear,MONTH(NovSun1+25)=11),NovSun1+25,""))</f>
        <v>44524</v>
      </c>
      <c r="F47" s="4">
        <f>IF(DAY(NovSun1)=1,IF(AND(YEAR(NovSun1+19)=CalendarYear,MONTH(NovSun1+19)=11),NovSun1+19,""),IF(AND(YEAR(NovSun1+26)=CalendarYear,MONTH(NovSun1+26)=11),NovSun1+26,""))</f>
        <v>44525</v>
      </c>
      <c r="G47" s="4">
        <f>IF(DAY(NovSun1)=1,IF(AND(YEAR(NovSun1+20)=CalendarYear,MONTH(NovSun1+20)=11),NovSun1+20,""),IF(AND(YEAR(NovSun1+27)=CalendarYear,MONTH(NovSun1+27)=11),NovSun1+27,""))</f>
        <v>44526</v>
      </c>
      <c r="H47" s="35">
        <f>IF(DAY(NovSun1)=1,IF(AND(YEAR(NovSun1+21)=CalendarYear,MONTH(NovSun1+21)=11),NovSun1+21,""),IF(AND(YEAR(NovSun1+28)=CalendarYear,MONTH(NovSun1+28)=11),NovSun1+28,""))</f>
        <v>44527</v>
      </c>
      <c r="I47" s="27">
        <f>IF(DAY(DecSun1)=1,IF(AND(YEAR(DecSun1+15)=CalendarYear,MONTH(DecSun1+15)=12),DecSun1+15,""),IF(AND(YEAR(DecSun1+22)=CalendarYear,MONTH(DecSun1+22)=12),DecSun1+22,""))</f>
        <v>44549</v>
      </c>
      <c r="J47" s="30">
        <f>IF(DAY(DecSun1)=1,IF(AND(YEAR(DecSun1+16)=CalendarYear,MONTH(DecSun1+16)=12),DecSun1+16,""),IF(AND(YEAR(DecSun1+23)=CalendarYear,MONTH(DecSun1+23)=12),DecSun1+23,""))</f>
        <v>44550</v>
      </c>
      <c r="K47" s="30">
        <f>IF(DAY(DecSun1)=1,IF(AND(YEAR(DecSun1+17)=CalendarYear,MONTH(DecSun1+17)=12),DecSun1+17,""),IF(AND(YEAR(DecSun1+24)=CalendarYear,MONTH(DecSun1+24)=12),DecSun1+24,""))</f>
        <v>44551</v>
      </c>
      <c r="L47" s="4">
        <f>IF(DAY(DecSun1)=1,IF(AND(YEAR(DecSun1+18)=CalendarYear,MONTH(DecSun1+18)=12),DecSun1+18,""),IF(AND(YEAR(DecSun1+25)=CalendarYear,MONTH(DecSun1+25)=12),DecSun1+25,""))</f>
        <v>44552</v>
      </c>
      <c r="M47" s="4">
        <f>IF(DAY(DecSun1)=1,IF(AND(YEAR(DecSun1+19)=CalendarYear,MONTH(DecSun1+19)=12),DecSun1+19,""),IF(AND(YEAR(DecSun1+26)=CalendarYear,MONTH(DecSun1+26)=12),DecSun1+26,""))</f>
        <v>44553</v>
      </c>
      <c r="N47" s="108">
        <f>IF(DAY(DecSun1)=1,IF(AND(YEAR(DecSun1+20)=CalendarYear,MONTH(DecSun1+20)=12),DecSun1+20,""),IF(AND(YEAR(DecSun1+27)=CalendarYear,MONTH(DecSun1+27)=12),DecSun1+27,""))</f>
        <v>44554</v>
      </c>
      <c r="O47" s="50">
        <f>IF(DAY(DecSun1)=1,IF(AND(YEAR(DecSun1+21)=CalendarYear,MONTH(DecSun1+21)=12),DecSun1+21,""),IF(AND(YEAR(DecSun1+28)=CalendarYear,MONTH(DecSun1+28)=12),DecSun1+28,""))</f>
        <v>44555</v>
      </c>
      <c r="P47" s="91"/>
      <c r="S47" s="158"/>
    </row>
    <row r="48" spans="1:19" ht="15" customHeight="1" x14ac:dyDescent="0.2">
      <c r="B48" s="71">
        <f>IF(DAY(NovSun1)=1,IF(AND(YEAR(NovSun1+22)=CalendarYear,MONTH(NovSun1+22)=11),NovSun1+22,""),IF(AND(YEAR(NovSun1+29)=CalendarYear,MONTH(NovSun1+29)=11),NovSun1+29,""))</f>
        <v>44528</v>
      </c>
      <c r="C48" s="4">
        <f>IF(DAY(NovSun1)=1,IF(AND(YEAR(NovSun1+23)=CalendarYear,MONTH(NovSun1+23)=11),NovSun1+23,""),IF(AND(YEAR(NovSun1+30)=CalendarYear,MONTH(NovSun1+30)=11),NovSun1+30,""))</f>
        <v>44529</v>
      </c>
      <c r="D48" s="4">
        <f>IF(DAY(NovSun1)=1,IF(AND(YEAR(NovSun1+24)=CalendarYear,MONTH(NovSun1+24)=11),NovSun1+24,""),IF(AND(YEAR(NovSun1+31)=CalendarYear,MONTH(NovSun1+31)=11),NovSun1+31,""))</f>
        <v>44530</v>
      </c>
      <c r="E48" s="4" t="str">
        <f>IF(DAY(NovSun1)=1,IF(AND(YEAR(NovSun1+25)=CalendarYear,MONTH(NovSun1+25)=11),NovSun1+25,""),IF(AND(YEAR(NovSun1+32)=CalendarYear,MONTH(NovSun1+32)=11),NovSun1+32,""))</f>
        <v/>
      </c>
      <c r="F48" s="4" t="str">
        <f>IF(DAY(NovSun1)=1,IF(AND(YEAR(NovSun1+26)=CalendarYear,MONTH(NovSun1+26)=11),NovSun1+26,""),IF(AND(YEAR(NovSun1+33)=CalendarYear,MONTH(NovSun1+33)=11),NovSun1+33,""))</f>
        <v/>
      </c>
      <c r="G48" s="4" t="str">
        <f>IF(DAY(NovSun1)=1,IF(AND(YEAR(NovSun1+27)=CalendarYear,MONTH(NovSun1+27)=11),NovSun1+27,""),IF(AND(YEAR(NovSun1+34)=CalendarYear,MONTH(NovSun1+34)=11),NovSun1+34,""))</f>
        <v/>
      </c>
      <c r="H48" s="35" t="str">
        <f>IF(DAY(NovSun1)=1,IF(AND(YEAR(NovSun1+28)=CalendarYear,MONTH(NovSun1+28)=11),NovSun1+28,""),IF(AND(YEAR(NovSun1+35)=CalendarYear,MONTH(NovSun1+35)=11),NovSun1+35,""))</f>
        <v/>
      </c>
      <c r="I48" s="27">
        <f>IF(DAY(DecSun1)=1,IF(AND(YEAR(DecSun1+22)=CalendarYear,MONTH(DecSun1+22)=12),DecSun1+22,""),IF(AND(YEAR(DecSun1+29)=CalendarYear,MONTH(DecSun1+29)=12),DecSun1+29,""))</f>
        <v>44556</v>
      </c>
      <c r="J48" s="4">
        <f>IF(DAY(DecSun1)=1,IF(AND(YEAR(DecSun1+23)=CalendarYear,MONTH(DecSun1+23)=12),DecSun1+23,""),IF(AND(YEAR(DecSun1+30)=CalendarYear,MONTH(DecSun1+30)=12),DecSun1+30,""))</f>
        <v>44557</v>
      </c>
      <c r="K48" s="4">
        <f>IF(DAY(DecSun1)=1,IF(AND(YEAR(DecSun1+24)=CalendarYear,MONTH(DecSun1+24)=12),DecSun1+24,""),IF(AND(YEAR(DecSun1+31)=CalendarYear,MONTH(DecSun1+31)=12),DecSun1+31,""))</f>
        <v>44558</v>
      </c>
      <c r="L48" s="4">
        <f>IF(DAY(DecSun1)=1,IF(AND(YEAR(DecSun1+25)=CalendarYear,MONTH(DecSun1+25)=12),DecSun1+25,""),IF(AND(YEAR(DecSun1+32)=CalendarYear,MONTH(DecSun1+32)=12),DecSun1+32,""))</f>
        <v>44559</v>
      </c>
      <c r="M48" s="4">
        <f>IF(DAY(DecSun1)=1,IF(AND(YEAR(DecSun1+26)=CalendarYear,MONTH(DecSun1+26)=12),DecSun1+26,""),IF(AND(YEAR(DecSun1+33)=CalendarYear,MONTH(DecSun1+33)=12),DecSun1+33,""))</f>
        <v>44560</v>
      </c>
      <c r="N48" s="4">
        <f>IF(DAY(DecSun1)=1,IF(AND(YEAR(DecSun1+27)=CalendarYear,MONTH(DecSun1+27)=12),DecSun1+27,""),IF(AND(YEAR(DecSun1+34)=CalendarYear,MONTH(DecSun1+34)=12),DecSun1+34,""))</f>
        <v>44561</v>
      </c>
      <c r="O48" s="50">
        <v>1</v>
      </c>
      <c r="P48" s="91"/>
      <c r="S48" s="158"/>
    </row>
    <row r="49" spans="2:19" ht="15" customHeight="1" x14ac:dyDescent="0.2">
      <c r="B49" s="42" t="str">
        <f>IF(DAY(NovSun1)=1,IF(AND(YEAR(NovSun1+29)=CalendarYear,MONTH(NovSun1+29)=11),NovSun1+29,""),IF(AND(YEAR(NovSun1+36)=CalendarYear,MONTH(NovSun1+36)=11),NovSun1+36,""))</f>
        <v/>
      </c>
      <c r="C49" s="37" t="str">
        <f>IF(DAY(NovSun1)=1,IF(AND(YEAR(NovSun1+30)=CalendarYear,MONTH(NovSun1+30)=11),NovSun1+30,""),IF(AND(YEAR(NovSun1+37)=CalendarYear,MONTH(NovSun1+37)=11),NovSun1+37,""))</f>
        <v/>
      </c>
      <c r="D49" s="37" t="str">
        <f>IF(DAY(NovSun1)=1,IF(AND(YEAR(NovSun1+31)=CalendarYear,MONTH(NovSun1+31)=11),NovSun1+31,""),IF(AND(YEAR(NovSun1+38)=CalendarYear,MONTH(NovSun1+38)=11),NovSun1+38,""))</f>
        <v/>
      </c>
      <c r="E49" s="37" t="str">
        <f>IF(DAY(NovSun1)=1,IF(AND(YEAR(NovSun1+32)=CalendarYear,MONTH(NovSun1+32)=11),NovSun1+32,""),IF(AND(YEAR(NovSun1+39)=CalendarYear,MONTH(NovSun1+39)=11),NovSun1+39,""))</f>
        <v/>
      </c>
      <c r="F49" s="37" t="str">
        <f>IF(DAY(NovSun1)=1,IF(AND(YEAR(NovSun1+33)=CalendarYear,MONTH(NovSun1+33)=11),NovSun1+33,""),IF(AND(YEAR(NovSun1+40)=CalendarYear,MONTH(NovSun1+40)=11),NovSun1+40,""))</f>
        <v/>
      </c>
      <c r="G49" s="37" t="str">
        <f>IF(DAY(NovSun1)=1,IF(AND(YEAR(NovSun1+34)=CalendarYear,MONTH(NovSun1+34)=11),NovSun1+34,""),IF(AND(YEAR(NovSun1+41)=CalendarYear,MONTH(NovSun1+41)=11),NovSun1+41,""))</f>
        <v/>
      </c>
      <c r="H49" s="38" t="str">
        <f>IF(DAY(NovSun1)=1,IF(AND(YEAR(NovSun1+35)=CalendarYear,MONTH(NovSun1+35)=11),NovSun1+35,""),IF(AND(YEAR(NovSun1+42)=CalendarYear,MONTH(NovSun1+42)=11),NovSun1+42,""))</f>
        <v/>
      </c>
      <c r="I49" s="37" t="str">
        <f>IF(DAY(DecSun1)=1,IF(AND(YEAR(DecSun1+29)=CalendarYear,MONTH(DecSun1+29)=12),DecSun1+29,""),IF(AND(YEAR(DecSun1+36)=CalendarYear,MONTH(DecSun1+36)=12),DecSun1+36,""))</f>
        <v/>
      </c>
      <c r="J49" s="37" t="str">
        <f>IF(DAY(DecSun1)=1,IF(AND(YEAR(DecSun1+30)=CalendarYear,MONTH(DecSun1+30)=12),DecSun1+30,""),IF(AND(YEAR(DecSun1+37)=CalendarYear,MONTH(DecSun1+37)=12),DecSun1+37,""))</f>
        <v/>
      </c>
      <c r="K49" s="37" t="str">
        <f>IF(DAY(DecSun1)=1,IF(AND(YEAR(DecSun1+31)=CalendarYear,MONTH(DecSun1+31)=12),DecSun1+31,""),IF(AND(YEAR(DecSun1+38)=CalendarYear,MONTH(DecSun1+38)=12),DecSun1+38,""))</f>
        <v/>
      </c>
      <c r="L49" s="37" t="str">
        <f>IF(DAY(DecSun1)=1,IF(AND(YEAR(DecSun1+32)=CalendarYear,MONTH(DecSun1+32)=12),DecSun1+32,""),IF(AND(YEAR(DecSun1+39)=CalendarYear,MONTH(DecSun1+39)=12),DecSun1+39,""))</f>
        <v/>
      </c>
      <c r="M49" s="37" t="str">
        <f>IF(DAY(DecSun1)=1,IF(AND(YEAR(DecSun1+33)=CalendarYear,MONTH(DecSun1+33)=12),DecSun1+33,""),IF(AND(YEAR(DecSun1+40)=CalendarYear,MONTH(DecSun1+40)=12),DecSun1+40,""))</f>
        <v/>
      </c>
      <c r="N49" s="37" t="str">
        <f>IF(DAY(DecSun1)=1,IF(AND(YEAR(DecSun1+34)=CalendarYear,MONTH(DecSun1+34)=12),DecSun1+34,""),IF(AND(YEAR(DecSun1+41)=CalendarYear,MONTH(DecSun1+41)=12),DecSun1+41,""))</f>
        <v/>
      </c>
      <c r="O49" s="38" t="str">
        <f>IF(DAY(DecSun1)=1,IF(AND(YEAR(DecSun1+35)=CalendarYear,MONTH(DecSun1+35)=12),DecSun1+35,""),IF(AND(YEAR(DecSun1+42)=CalendarYear,MONTH(DecSun1+42)=12),DecSun1+42,""))</f>
        <v/>
      </c>
      <c r="P49" s="91"/>
      <c r="S49" s="158"/>
    </row>
    <row r="50" spans="2:19" ht="13.5" customHeight="1" x14ac:dyDescent="0.2">
      <c r="I50" s="2"/>
      <c r="J50" s="2"/>
      <c r="K50" s="2"/>
      <c r="L50" s="2"/>
      <c r="M50" s="2"/>
      <c r="N50" s="2"/>
      <c r="O50" s="2"/>
      <c r="S50" s="8"/>
    </row>
    <row r="51" spans="2:19" ht="15" customHeight="1" x14ac:dyDescent="0.2">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2:H42"/>
    <mergeCell ref="I42:O42"/>
    <mergeCell ref="S45:S49"/>
    <mergeCell ref="B1:E1"/>
    <mergeCell ref="F1:O1"/>
    <mergeCell ref="B2:H2"/>
    <mergeCell ref="B3:H3"/>
    <mergeCell ref="I3:O3"/>
    <mergeCell ref="B10:H10"/>
    <mergeCell ref="I10:O10"/>
    <mergeCell ref="B18:H18"/>
    <mergeCell ref="I18:O18"/>
    <mergeCell ref="B26:H26"/>
    <mergeCell ref="I26:O26"/>
    <mergeCell ref="B34:H34"/>
    <mergeCell ref="I34:O34"/>
  </mergeCells>
  <dataValidations count="1">
    <dataValidation allowBlank="1" showInputMessage="1" showErrorMessage="1" errorTitle="Invalid Year" error="Enter a year from 1900 to 9999, or use the scroll bar to find a year." sqref="B1" xr:uid="{DA894FBC-1CBF-465F-AD08-2D242E667F8F}"/>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3" r:id="rId4" name="Spinner">
              <controlPr defaultSize="0" print="0" autoPict="0" altText="Use the spinner button to change calendar year or enter year in cell C1">
                <anchor moveWithCells="1">
                  <from>
                    <xdr:col>1</xdr:col>
                    <xdr:colOff>0</xdr:colOff>
                    <xdr:row>0</xdr:row>
                    <xdr:rowOff>38100</xdr:rowOff>
                  </from>
                  <to>
                    <xdr:col>1</xdr:col>
                    <xdr:colOff>142875</xdr:colOff>
                    <xdr:row>1</xdr:row>
                    <xdr:rowOff>228600</xdr:rowOff>
                  </to>
                </anchor>
              </controlPr>
            </control>
          </mc:Choice>
        </mc:AlternateContent>
        <mc:AlternateContent xmlns:mc="http://schemas.openxmlformats.org/markup-compatibility/2006">
          <mc:Choice Requires="x14">
            <control shapeId="10244" r:id="rId5" name="Spinner 4">
              <controlPr defaultSize="0" print="0" autoPict="0" altText="Use the spinner button to change calendar year or enter year in cell C1">
                <anchor moveWithCells="1">
                  <from>
                    <xdr:col>1</xdr:col>
                    <xdr:colOff>0</xdr:colOff>
                    <xdr:row>0</xdr:row>
                    <xdr:rowOff>38100</xdr:rowOff>
                  </from>
                  <to>
                    <xdr:col>1</xdr:col>
                    <xdr:colOff>142875</xdr:colOff>
                    <xdr:row>1</xdr:row>
                    <xdr:rowOff>228600</xdr:rowOff>
                  </to>
                </anchor>
              </controlPr>
            </control>
          </mc:Choice>
        </mc:AlternateContent>
        <mc:AlternateContent xmlns:mc="http://schemas.openxmlformats.org/markup-compatibility/2006">
          <mc:Choice Requires="x14">
            <control shapeId="10246" r:id="rId6" name="Spinner 6">
              <controlPr defaultSize="0" print="0" autoPict="0" altText="Use the spinner button to change calendar year or enter year in cell C1">
                <anchor moveWithCells="1">
                  <from>
                    <xdr:col>1</xdr:col>
                    <xdr:colOff>0</xdr:colOff>
                    <xdr:row>0</xdr:row>
                    <xdr:rowOff>38100</xdr:rowOff>
                  </from>
                  <to>
                    <xdr:col>1</xdr:col>
                    <xdr:colOff>142875</xdr:colOff>
                    <xdr:row>1</xdr:row>
                    <xdr:rowOff>228600</xdr:rowOff>
                  </to>
                </anchor>
              </controlPr>
            </control>
          </mc:Choice>
        </mc:AlternateContent>
      </controls>
    </mc:Choice>
  </mc:AlternateContent>
  <tableParts count="12">
    <tablePart r:id="rId7"/>
    <tablePart r:id="rId8"/>
    <tablePart r:id="rId9"/>
    <tablePart r:id="rId10"/>
    <tablePart r:id="rId11"/>
    <tablePart r:id="rId12"/>
    <tablePart r:id="rId13"/>
    <tablePart r:id="rId14"/>
    <tablePart r:id="rId15"/>
    <tablePart r:id="rId16"/>
    <tablePart r:id="rId17"/>
    <tablePart r:id="rId1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97E0C-93C4-469A-B03C-D5A8A53C1534}">
  <dimension ref="A1:AL63"/>
  <sheetViews>
    <sheetView topLeftCell="A25" workbookViewId="0">
      <selection activeCell="N12" sqref="N12"/>
    </sheetView>
  </sheetViews>
  <sheetFormatPr defaultColWidth="9.5" defaultRowHeight="11.25" x14ac:dyDescent="0.2"/>
  <cols>
    <col min="1" max="1" width="1.5" style="25" customWidth="1"/>
    <col min="2" max="15" width="5.83203125" style="1" customWidth="1"/>
    <col min="16" max="16" width="1.1640625" style="1" customWidth="1"/>
    <col min="17" max="17" width="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90" t="s">
        <v>6</v>
      </c>
      <c r="B1" s="177">
        <v>2020</v>
      </c>
      <c r="C1" s="177"/>
      <c r="D1" s="177"/>
      <c r="E1" s="177"/>
      <c r="F1" s="159" t="s">
        <v>50</v>
      </c>
      <c r="G1" s="160"/>
      <c r="H1" s="160"/>
      <c r="I1" s="160"/>
      <c r="J1" s="160"/>
      <c r="K1" s="160"/>
      <c r="L1" s="160"/>
      <c r="M1" s="160"/>
      <c r="N1" s="160"/>
      <c r="O1" s="160"/>
      <c r="P1" s="91"/>
      <c r="Q1" s="91"/>
      <c r="R1" s="96" t="s">
        <v>43</v>
      </c>
      <c r="S1" s="69"/>
      <c r="T1"/>
      <c r="U1"/>
      <c r="V1"/>
      <c r="W1"/>
    </row>
    <row r="2" spans="1:38" ht="15" customHeight="1" x14ac:dyDescent="0.2">
      <c r="A2" s="24" t="s">
        <v>7</v>
      </c>
      <c r="B2" s="153"/>
      <c r="C2" s="153"/>
      <c r="D2" s="153"/>
      <c r="E2" s="153"/>
      <c r="F2" s="153"/>
      <c r="G2" s="153"/>
      <c r="H2" s="153"/>
      <c r="I2" s="2"/>
      <c r="J2" s="2"/>
      <c r="K2" s="2"/>
      <c r="L2" s="2"/>
      <c r="M2" s="2"/>
      <c r="N2" s="2"/>
      <c r="O2" s="2"/>
      <c r="P2" s="91"/>
    </row>
    <row r="3" spans="1:38" ht="15" customHeight="1" x14ac:dyDescent="0.3">
      <c r="A3" s="25" t="s">
        <v>8</v>
      </c>
      <c r="B3" s="164" t="s">
        <v>26</v>
      </c>
      <c r="C3" s="154"/>
      <c r="D3" s="154"/>
      <c r="E3" s="154"/>
      <c r="F3" s="154"/>
      <c r="G3" s="154"/>
      <c r="H3" s="155"/>
      <c r="I3" s="156" t="s">
        <v>27</v>
      </c>
      <c r="J3" s="156"/>
      <c r="K3" s="156"/>
      <c r="L3" s="156"/>
      <c r="M3" s="156"/>
      <c r="N3" s="156"/>
      <c r="O3" s="157"/>
      <c r="P3" s="92"/>
      <c r="Q3" s="2"/>
      <c r="R3" s="79"/>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28" t="s">
        <v>0</v>
      </c>
      <c r="J4" s="17" t="s">
        <v>51</v>
      </c>
      <c r="K4" s="17" t="s">
        <v>52</v>
      </c>
      <c r="L4" s="17" t="s">
        <v>53</v>
      </c>
      <c r="M4" s="17" t="s">
        <v>54</v>
      </c>
      <c r="N4" s="17" t="s">
        <v>55</v>
      </c>
      <c r="O4" s="34" t="s">
        <v>56</v>
      </c>
      <c r="P4" s="91"/>
      <c r="R4" s="80" t="s">
        <v>38</v>
      </c>
      <c r="S4" s="65"/>
      <c r="V4" s="2"/>
      <c r="AD4" s="2"/>
      <c r="AL4" s="2"/>
    </row>
    <row r="5" spans="1:38" ht="15" customHeight="1" x14ac:dyDescent="0.3">
      <c r="A5" s="24"/>
      <c r="B5" s="41" t="str">
        <f>IF(DAY(JanSun1)=1,"",IF(AND(YEAR(JanSun1+1)=CalendarYear,MONTH(JanSun1+1)=1),JanSun1+1,""))</f>
        <v/>
      </c>
      <c r="C5" s="4" t="str">
        <f>IF(DAY(JanSun1)=1,"",IF(AND(YEAR(JanSun1+2)=CalendarYear,MONTH(JanSun1+2)=1),JanSun1+2,""))</f>
        <v/>
      </c>
      <c r="D5" s="4" t="str">
        <f>IF(DAY(JanSun1)=1,"",IF(AND(YEAR(JanSun1+3)=CalendarYear,MONTH(JanSun1+3)=1),JanSun1+3,""))</f>
        <v/>
      </c>
      <c r="E5" s="27" t="str">
        <f>IF(DAY(JanSun1)=1,"",IF(AND(YEAR(JanSun1+4)=CalendarYear,MONTH(JanSun1+4)=1),JanSun1+4,""))</f>
        <v/>
      </c>
      <c r="F5" s="4" t="str">
        <f>IF(DAY(JanSun1)=1,"",IF(AND(YEAR(JanSun1+5)=CalendarYear,MONTH(JanSun1+5)=1),JanSun1+5,""))</f>
        <v/>
      </c>
      <c r="G5" s="27">
        <f>IF(DAY(JanSun1)=1,"",IF(AND(YEAR(JanSun1+6)=CalendarYear,MONTH(JanSun1+6)=1),JanSun1+6,""))</f>
        <v>44197</v>
      </c>
      <c r="H5" s="35">
        <f>IF(DAY(JanSun1)=1,IF(AND(YEAR(JanSun1)=CalendarYear,MONTH(JanSun1)=1),JanSun1,""),IF(AND(YEAR(JanSun1+7)=CalendarYear,MONTH(JanSun1+7)=1),JanSun1+7,""))</f>
        <v>44198</v>
      </c>
      <c r="I5" s="27" t="str">
        <f>IF(DAY(FebSun1)=1,"",IF(AND(YEAR(FebSun1+1)=CalendarYear,MONTH(FebSun1+1)=2),FebSun1+1,""))</f>
        <v/>
      </c>
      <c r="J5" s="4">
        <f>IF(DAY(FebSun1)=1,"",IF(AND(YEAR(FebSun1+2)=CalendarYear,MONTH(FebSun1+2)=2),FebSun1+2,""))</f>
        <v>44228</v>
      </c>
      <c r="K5" s="4">
        <f>IF(DAY(FebSun1)=1,"",IF(AND(YEAR(FebSun1+3)=CalendarYear,MONTH(FebSun1+3)=2),FebSun1+3,""))</f>
        <v>44229</v>
      </c>
      <c r="L5" s="30">
        <f>IF(DAY(FebSun1)=1,"",IF(AND(YEAR(FebSun1+4)=CalendarYear,MONTH(FebSun1+4)=2),FebSun1+4,""))</f>
        <v>44230</v>
      </c>
      <c r="M5" s="30">
        <f>IF(DAY(FebSun1)=1,"",IF(AND(YEAR(FebSun1+5)=CalendarYear,MONTH(FebSun1+5)=2),FebSun1+5,""))</f>
        <v>44231</v>
      </c>
      <c r="N5" s="4">
        <f>IF(DAY(FebSun1)=1,"",IF(AND(YEAR(FebSun1+6)=CalendarYear,MONTH(FebSun1+6)=2),FebSun1+6,""))</f>
        <v>44232</v>
      </c>
      <c r="O5" s="35">
        <f>IF(DAY(FebSun1)=1,IF(AND(YEAR(FebSun1)=CalendarYear,MONTH(FebSun1)=2),FebSun1,""),IF(AND(YEAR(FebSun1+7)=CalendarYear,MONTH(FebSun1+7)=2),FebSun1+7,""))</f>
        <v>44233</v>
      </c>
      <c r="P5" s="91"/>
      <c r="R5" s="80" t="s">
        <v>43</v>
      </c>
      <c r="S5" s="65"/>
      <c r="V5" s="2"/>
      <c r="AD5" s="2"/>
      <c r="AL5" s="2"/>
    </row>
    <row r="6" spans="1:38" ht="15" customHeight="1" x14ac:dyDescent="0.25">
      <c r="A6" s="24"/>
      <c r="B6" s="71">
        <f>IF(DAY(JanSun1)=1,IF(AND(YEAR(JanSun1+1)=CalendarYear,MONTH(JanSun1+1)=1),JanSun1+1,""),IF(AND(YEAR(JanSun1+8)=CalendarYear,MONTH(JanSun1+8)=1),JanSun1+8,""))</f>
        <v>44199</v>
      </c>
      <c r="C6" s="4">
        <f>IF(DAY(JanSun1)=1,IF(AND(YEAR(JanSun1+2)=CalendarYear,MONTH(JanSun1+2)=1),JanSun1+2,""),IF(AND(YEAR(JanSun1+9)=CalendarYear,MONTH(JanSun1+9)=1),JanSun1+9,""))</f>
        <v>44200</v>
      </c>
      <c r="D6" s="4">
        <f>IF(DAY(JanSun1)=1,IF(AND(YEAR(JanSun1+3)=CalendarYear,MONTH(JanSun1+3)=1),JanSun1+3,""),IF(AND(YEAR(JanSun1+10)=CalendarYear,MONTH(JanSun1+10)=1),JanSun1+10,""))</f>
        <v>44201</v>
      </c>
      <c r="E6" s="30">
        <f>IF(DAY(JanSun1)=1,IF(AND(YEAR(JanSun1+4)=CalendarYear,MONTH(JanSun1+4)=1),JanSun1+4,""),IF(AND(YEAR(JanSun1+11)=CalendarYear,MONTH(JanSun1+11)=1),JanSun1+11,""))</f>
        <v>44202</v>
      </c>
      <c r="F6" s="30">
        <f>IF(DAY(JanSun1)=1,IF(AND(YEAR(JanSun1+5)=CalendarYear,MONTH(JanSun1+5)=1),JanSun1+5,""),IF(AND(YEAR(JanSun1+12)=CalendarYear,MONTH(JanSun1+12)=1),JanSun1+12,""))</f>
        <v>44203</v>
      </c>
      <c r="G6" s="4">
        <f>IF(DAY(JanSun1)=1,IF(AND(YEAR(JanSun1+6)=CalendarYear,MONTH(JanSun1+6)=1),JanSun1+6,""),IF(AND(YEAR(JanSun1+13)=CalendarYear,MONTH(JanSun1+13)=1),JanSun1+13,""))</f>
        <v>44204</v>
      </c>
      <c r="H6" s="35">
        <f>IF(DAY(JanSun1)=1,IF(AND(YEAR(JanSun1+7)=CalendarYear,MONTH(JanSun1+7)=1),JanSun1+7,""),IF(AND(YEAR(JanSun1+14)=CalendarYear,MONTH(JanSun1+14)=1),JanSun1+14,""))</f>
        <v>44205</v>
      </c>
      <c r="I6" s="27">
        <f>IF(DAY(FebSun1)=1,IF(AND(YEAR(FebSun1+1)=CalendarYear,MONTH(FebSun1+1)=2),FebSun1+1,""),IF(AND(YEAR(FebSun1+8)=CalendarYear,MONTH(FebSun1+8)=2),FebSun1+8,""))</f>
        <v>44234</v>
      </c>
      <c r="J6" s="4">
        <f>IF(DAY(FebSun1)=1,IF(AND(YEAR(FebSun1+2)=CalendarYear,MONTH(FebSun1+2)=2),FebSun1+2,""),IF(AND(YEAR(FebSun1+9)=CalendarYear,MONTH(FebSun1+9)=2),FebSun1+9,""))</f>
        <v>44235</v>
      </c>
      <c r="K6" s="4">
        <f>IF(DAY(FebSun1)=1,IF(AND(YEAR(FebSun1+3)=CalendarYear,MONTH(FebSun1+3)=2),FebSun1+3,""),IF(AND(YEAR(FebSun1+10)=CalendarYear,MONTH(FebSun1+10)=2),FebSun1+10,""))</f>
        <v>44236</v>
      </c>
      <c r="L6" s="4">
        <f>IF(DAY(FebSun1)=1,IF(AND(YEAR(FebSun1+4)=CalendarYear,MONTH(FebSun1+4)=2),FebSun1+4,""),IF(AND(YEAR(FebSun1+11)=CalendarYear,MONTH(FebSun1+11)=2),FebSun1+11,""))</f>
        <v>44237</v>
      </c>
      <c r="M6" s="4">
        <f>IF(DAY(FebSun1)=1,IF(AND(YEAR(FebSun1+5)=CalendarYear,MONTH(FebSun1+5)=2),FebSun1+5,""),IF(AND(YEAR(FebSun1+12)=CalendarYear,MONTH(FebSun1+12)=2),FebSun1+12,""))</f>
        <v>44238</v>
      </c>
      <c r="N6" s="4">
        <f>IF(DAY(FebSun1)=1,IF(AND(YEAR(FebSun1+6)=CalendarYear,MONTH(FebSun1+6)=2),FebSun1+6,""),IF(AND(YEAR(FebSun1+13)=CalendarYear,MONTH(FebSun1+13)=2),FebSun1+13,""))</f>
        <v>44239</v>
      </c>
      <c r="O6" s="35">
        <f>IF(DAY(FebSun1)=1,IF(AND(YEAR(FebSun1+7)=CalendarYear,MONTH(FebSun1+7)=2),FebSun1+7,""),IF(AND(YEAR(FebSun1+14)=CalendarYear,MONTH(FebSun1+14)=2),FebSun1+14,""))</f>
        <v>44240</v>
      </c>
      <c r="P6" s="91"/>
      <c r="R6" s="62"/>
      <c r="S6" s="65"/>
      <c r="AD6" s="2"/>
      <c r="AL6" s="2"/>
    </row>
    <row r="7" spans="1:38" ht="15" customHeight="1" x14ac:dyDescent="0.25">
      <c r="B7" s="71">
        <f>IF(DAY(JanSun1)=1,IF(AND(YEAR(JanSun1+8)=CalendarYear,MONTH(JanSun1+8)=1),JanSun1+8,""),IF(AND(YEAR(JanSun1+15)=CalendarYear,MONTH(JanSun1+15)=1),JanSun1+15,""))</f>
        <v>44206</v>
      </c>
      <c r="C7" s="4">
        <f>IF(DAY(JanSun1)=1,IF(AND(YEAR(JanSun1+9)=CalendarYear,MONTH(JanSun1+9)=1),JanSun1+9,""),IF(AND(YEAR(JanSun1+16)=CalendarYear,MONTH(JanSun1+16)=1),JanSun1+16,""))</f>
        <v>44207</v>
      </c>
      <c r="D7" s="4">
        <f>IF(DAY(JanSun1)=1,IF(AND(YEAR(JanSun1+10)=CalendarYear,MONTH(JanSun1+10)=1),JanSun1+10,""),IF(AND(YEAR(JanSun1+17)=CalendarYear,MONTH(JanSun1+17)=1),JanSun1+17,""))</f>
        <v>44208</v>
      </c>
      <c r="E7" s="4">
        <f>IF(DAY(JanSun1)=1,IF(AND(YEAR(JanSun1+11)=CalendarYear,MONTH(JanSun1+11)=1),JanSun1+11,""),IF(AND(YEAR(JanSun1+18)=CalendarYear,MONTH(JanSun1+18)=1),JanSun1+18,""))</f>
        <v>44209</v>
      </c>
      <c r="F7" s="4">
        <f>IF(DAY(JanSun1)=1,IF(AND(YEAR(JanSun1+12)=CalendarYear,MONTH(JanSun1+12)=1),JanSun1+12,""),IF(AND(YEAR(JanSun1+19)=CalendarYear,MONTH(JanSun1+19)=1),JanSun1+19,""))</f>
        <v>44210</v>
      </c>
      <c r="G7" s="4">
        <f>IF(DAY(JanSun1)=1,IF(AND(YEAR(JanSun1+13)=CalendarYear,MONTH(JanSun1+13)=1),JanSun1+13,""),IF(AND(YEAR(JanSun1+20)=CalendarYear,MONTH(JanSun1+20)=1),JanSun1+20,""))</f>
        <v>44211</v>
      </c>
      <c r="H7" s="35">
        <f>IF(DAY(JanSun1)=1,IF(AND(YEAR(JanSun1+14)=CalendarYear,MONTH(JanSun1+14)=1),JanSun1+14,""),IF(AND(YEAR(JanSun1+21)=CalendarYear,MONTH(JanSun1+21)=1),JanSun1+21,""))</f>
        <v>44212</v>
      </c>
      <c r="I7" s="27">
        <f>IF(DAY(FebSun1)=1,IF(AND(YEAR(FebSun1+8)=CalendarYear,MONTH(FebSun1+8)=2),FebSun1+8,""),IF(AND(YEAR(FebSun1+15)=CalendarYear,MONTH(FebSun1+15)=2),FebSun1+15,""))</f>
        <v>44241</v>
      </c>
      <c r="J7" s="4">
        <f>IF(DAY(FebSun1)=1,IF(AND(YEAR(FebSun1+9)=CalendarYear,MONTH(FebSun1+9)=2),FebSun1+9,""),IF(AND(YEAR(FebSun1+16)=CalendarYear,MONTH(FebSun1+16)=2),FebSun1+16,""))</f>
        <v>44242</v>
      </c>
      <c r="K7" s="4">
        <f>IF(DAY(FebSun1)=1,IF(AND(YEAR(FebSun1+10)=CalendarYear,MONTH(FebSun1+10)=2),FebSun1+10,""),IF(AND(YEAR(FebSun1+17)=CalendarYear,MONTH(FebSun1+17)=2),FebSun1+17,""))</f>
        <v>44243</v>
      </c>
      <c r="L7" s="30">
        <f>IF(DAY(FebSun1)=1,IF(AND(YEAR(FebSun1+11)=CalendarYear,MONTH(FebSun1+11)=2),FebSun1+11,""),IF(AND(YEAR(FebSun1+18)=CalendarYear,MONTH(FebSun1+18)=2),FebSun1+18,""))</f>
        <v>44244</v>
      </c>
      <c r="M7" s="30">
        <f>IF(DAY(FebSun1)=1,IF(AND(YEAR(FebSun1+12)=CalendarYear,MONTH(FebSun1+12)=2),FebSun1+12,""),IF(AND(YEAR(FebSun1+19)=CalendarYear,MONTH(FebSun1+19)=2),FebSun1+19,""))</f>
        <v>44245</v>
      </c>
      <c r="N7" s="4">
        <f>IF(DAY(FebSun1)=1,IF(AND(YEAR(FebSun1+13)=CalendarYear,MONTH(FebSun1+13)=2),FebSun1+13,""),IF(AND(YEAR(FebSun1+20)=CalendarYear,MONTH(FebSun1+20)=2),FebSun1+20,""))</f>
        <v>44246</v>
      </c>
      <c r="O7" s="35">
        <f>IF(DAY(FebSun1)=1,IF(AND(YEAR(FebSun1+14)=CalendarYear,MONTH(FebSun1+14)=2),FebSun1+14,""),IF(AND(YEAR(FebSun1+21)=CalendarYear,MONTH(FebSun1+21)=2),FebSun1+21,""))</f>
        <v>44247</v>
      </c>
      <c r="P7" s="91"/>
      <c r="S7" s="65"/>
      <c r="V7" s="2"/>
      <c r="AD7" s="2"/>
      <c r="AL7" s="2"/>
    </row>
    <row r="8" spans="1:38" ht="15" customHeight="1" x14ac:dyDescent="0.25">
      <c r="B8" s="71">
        <f>IF(DAY(JanSun1)=1,IF(AND(YEAR(JanSun1+15)=CalendarYear,MONTH(JanSun1+15)=1),JanSun1+15,""),IF(AND(YEAR(JanSun1+22)=CalendarYear,MONTH(JanSun1+22)=1),JanSun1+22,""))</f>
        <v>44213</v>
      </c>
      <c r="C8" s="4">
        <f>IF(DAY(JanSun1)=1,IF(AND(YEAR(JanSun1+16)=CalendarYear,MONTH(JanSun1+16)=1),JanSun1+16,""),IF(AND(YEAR(JanSun1+23)=CalendarYear,MONTH(JanSun1+23)=1),JanSun1+23,""))</f>
        <v>44214</v>
      </c>
      <c r="D8" s="4">
        <f>IF(DAY(JanSun1)=1,IF(AND(YEAR(JanSun1+17)=CalendarYear,MONTH(JanSun1+17)=1),JanSun1+17,""),IF(AND(YEAR(JanSun1+24)=CalendarYear,MONTH(JanSun1+24)=1),JanSun1+24,""))</f>
        <v>44215</v>
      </c>
      <c r="E8" s="30">
        <f>IF(DAY(JanSun1)=1,IF(AND(YEAR(JanSun1+18)=CalendarYear,MONTH(JanSun1+18)=1),JanSun1+18,""),IF(AND(YEAR(JanSun1+25)=CalendarYear,MONTH(JanSun1+25)=1),JanSun1+25,""))</f>
        <v>44216</v>
      </c>
      <c r="F8" s="30">
        <f>IF(DAY(JanSun1)=1,IF(AND(YEAR(JanSun1+19)=CalendarYear,MONTH(JanSun1+19)=1),JanSun1+19,""),IF(AND(YEAR(JanSun1+26)=CalendarYear,MONTH(JanSun1+26)=1),JanSun1+26,""))</f>
        <v>44217</v>
      </c>
      <c r="G8" s="4">
        <f>IF(DAY(JanSun1)=1,IF(AND(YEAR(JanSun1+20)=CalendarYear,MONTH(JanSun1+20)=1),JanSun1+20,""),IF(AND(YEAR(JanSun1+27)=CalendarYear,MONTH(JanSun1+27)=1),JanSun1+27,""))</f>
        <v>44218</v>
      </c>
      <c r="H8" s="35">
        <f>IF(DAY(JanSun1)=1,IF(AND(YEAR(JanSun1+21)=CalendarYear,MONTH(JanSun1+21)=1),JanSun1+21,""),IF(AND(YEAR(JanSun1+28)=CalendarYear,MONTH(JanSun1+28)=1),JanSun1+28,""))</f>
        <v>44219</v>
      </c>
      <c r="I8" s="27">
        <f>IF(DAY(FebSun1)=1,IF(AND(YEAR(FebSun1+15)=CalendarYear,MONTH(FebSun1+15)=2),FebSun1+15,""),IF(AND(YEAR(FebSun1+22)=CalendarYear,MONTH(FebSun1+22)=2),FebSun1+22,""))</f>
        <v>44248</v>
      </c>
      <c r="J8" s="4">
        <f>IF(DAY(FebSun1)=1,IF(AND(YEAR(FebSun1+16)=CalendarYear,MONTH(FebSun1+16)=2),FebSun1+16,""),IF(AND(YEAR(FebSun1+23)=CalendarYear,MONTH(FebSun1+23)=2),FebSun1+23,""))</f>
        <v>44249</v>
      </c>
      <c r="K8" s="4">
        <f>IF(DAY(FebSun1)=1,IF(AND(YEAR(FebSun1+17)=CalendarYear,MONTH(FebSun1+17)=2),FebSun1+17,""),IF(AND(YEAR(FebSun1+24)=CalendarYear,MONTH(FebSun1+24)=2),FebSun1+24,""))</f>
        <v>44250</v>
      </c>
      <c r="L8" s="4">
        <f>IF(DAY(FebSun1)=1,IF(AND(YEAR(FebSun1+18)=CalendarYear,MONTH(FebSun1+18)=2),FebSun1+18,""),IF(AND(YEAR(FebSun1+25)=CalendarYear,MONTH(FebSun1+25)=2),FebSun1+25,""))</f>
        <v>44251</v>
      </c>
      <c r="M8" s="4">
        <f>IF(DAY(FebSun1)=1,IF(AND(YEAR(FebSun1+19)=CalendarYear,MONTH(FebSun1+19)=2),FebSun1+19,""),IF(AND(YEAR(FebSun1+26)=CalendarYear,MONTH(FebSun1+26)=2),FebSun1+26,""))</f>
        <v>44252</v>
      </c>
      <c r="N8" s="4">
        <f>IF(DAY(FebSun1)=1,IF(AND(YEAR(FebSun1+20)=CalendarYear,MONTH(FebSun1+20)=2),FebSun1+20,""),IF(AND(YEAR(FebSun1+27)=CalendarYear,MONTH(FebSun1+27)=2),FebSun1+27,""))</f>
        <v>44253</v>
      </c>
      <c r="O8" s="35">
        <f>IF(DAY(FebSun1)=1,IF(AND(YEAR(FebSun1+21)=CalendarYear,MONTH(FebSun1+21)=2),FebSun1+21,""),IF(AND(YEAR(FebSun1+28)=CalendarYear,MONTH(FebSun1+28)=2),FebSun1+28,""))</f>
        <v>44254</v>
      </c>
      <c r="P8" s="91"/>
      <c r="R8" s="65"/>
      <c r="S8" s="65"/>
      <c r="V8" s="2"/>
      <c r="AD8" s="2"/>
      <c r="AL8" s="2"/>
    </row>
    <row r="9" spans="1:38" ht="15" customHeight="1" x14ac:dyDescent="0.25">
      <c r="B9" s="72">
        <f>IF(DAY(JanSun1)=1,IF(AND(YEAR(JanSun1+22)=CalendarYear,MONTH(JanSun1+22)=1),JanSun1+22,""),IF(AND(YEAR(JanSun1+29)=CalendarYear,MONTH(JanSun1+29)=1),JanSun1+29,""))</f>
        <v>44220</v>
      </c>
      <c r="C9" s="37">
        <f>IF(DAY(JanSun1)=1,IF(AND(YEAR(JanSun1+23)=CalendarYear,MONTH(JanSun1+23)=1),JanSun1+23,""),IF(AND(YEAR(JanSun1+30)=CalendarYear,MONTH(JanSun1+30)=1),JanSun1+30,""))</f>
        <v>44221</v>
      </c>
      <c r="D9" s="37">
        <f>IF(DAY(JanSun1)=1,IF(AND(YEAR(JanSun1+24)=CalendarYear,MONTH(JanSun1+24)=1),JanSun1+24,""),IF(AND(YEAR(JanSun1+31)=CalendarYear,MONTH(JanSun1+31)=1),JanSun1+31,""))</f>
        <v>44222</v>
      </c>
      <c r="E9" s="37">
        <f>IF(DAY(JanSun1)=1,IF(AND(YEAR(JanSun1+25)=CalendarYear,MONTH(JanSun1+25)=1),JanSun1+25,""),IF(AND(YEAR(JanSun1+32)=CalendarYear,MONTH(JanSun1+32)=1),JanSun1+32,""))</f>
        <v>44223</v>
      </c>
      <c r="F9" s="37">
        <f>IF(DAY(JanSun1)=1,IF(AND(YEAR(JanSun1+26)=CalendarYear,MONTH(JanSun1+26)=1),JanSun1+26,""),IF(AND(YEAR(JanSun1+33)=CalendarYear,MONTH(JanSun1+33)=1),JanSun1+33,""))</f>
        <v>44224</v>
      </c>
      <c r="G9" s="37">
        <f>IF(DAY(JanSun1)=1,IF(AND(YEAR(JanSun1+27)=CalendarYear,MONTH(JanSun1+27)=1),JanSun1+27,""),IF(AND(YEAR(JanSun1+34)=CalendarYear,MONTH(JanSun1+34)=1),JanSun1+34,""))</f>
        <v>44225</v>
      </c>
      <c r="H9" s="38">
        <f>IF(DAY(JanSun1)=1,IF(AND(YEAR(JanSun1+28)=CalendarYear,MONTH(JanSun1+28)=1),JanSun1+28,""),IF(AND(YEAR(JanSun1+35)=CalendarYear,MONTH(JanSun1+35)=1),JanSun1+35,""))</f>
        <v>44226</v>
      </c>
      <c r="I9" s="46">
        <f>IF(DAY(FebSun1)=1,IF(AND(YEAR(FebSun1+22)=CalendarYear,MONTH(FebSun1+22)=2),FebSun1+22,""),IF(AND(YEAR(FebSun1+29)=CalendarYear,MONTH(FebSun1+29)=2),FebSun1+29,""))</f>
        <v>44255</v>
      </c>
      <c r="J9" s="37" t="str">
        <f>IF(DAY(FebSun1)=1,IF(AND(YEAR(FebSun1+23)=CalendarYear,MONTH(FebSun1+23)=2),FebSun1+23,""),IF(AND(YEAR(FebSun1+30)=CalendarYear,MONTH(FebSun1+30)=2),FebSun1+30,""))</f>
        <v/>
      </c>
      <c r="K9" s="37" t="str">
        <f>IF(DAY(FebSun1)=1,IF(AND(YEAR(FebSun1+24)=CalendarYear,MONTH(FebSun1+24)=2),FebSun1+24,""),IF(AND(YEAR(FebSun1+31)=CalendarYear,MONTH(FebSun1+31)=2),FebSun1+31,""))</f>
        <v/>
      </c>
      <c r="L9" s="37" t="str">
        <f>IF(DAY(FebSun1)=1,IF(AND(YEAR(FebSun1+25)=CalendarYear,MONTH(FebSun1+25)=2),FebSun1+25,""),IF(AND(YEAR(FebSun1+32)=CalendarYear,MONTH(FebSun1+32)=2),FebSun1+32,""))</f>
        <v/>
      </c>
      <c r="M9" s="37" t="str">
        <f>IF(DAY(FebSun1)=1,IF(AND(YEAR(FebSun1+26)=CalendarYear,MONTH(FebSun1+26)=2),FebSun1+26,""),IF(AND(YEAR(FebSun1+33)=CalendarYear,MONTH(FebSun1+33)=2),FebSun1+33,""))</f>
        <v/>
      </c>
      <c r="N9" s="37" t="str">
        <f>IF(DAY(FebSun1)=1,IF(AND(YEAR(FebSun1+27)=CalendarYear,MONTH(FebSun1+27)=2),FebSun1+27,""),IF(AND(YEAR(FebSun1+34)=CalendarYear,MONTH(FebSun1+34)=2),FebSun1+34,""))</f>
        <v/>
      </c>
      <c r="O9" s="38" t="str">
        <f>IF(DAY(FebSun1)=1,IF(AND(YEAR(FebSun1+28)=CalendarYear,MONTH(FebSun1+28)=2),FebSun1+28,""),IF(AND(YEAR(FebSun1+35)=CalendarYear,MONTH(FebSun1+35)=2),FebSun1+35,""))</f>
        <v/>
      </c>
      <c r="P9" s="91"/>
      <c r="R9" s="78"/>
      <c r="S9" s="67"/>
      <c r="V9" s="2"/>
      <c r="AD9" s="2"/>
      <c r="AL9" s="2"/>
    </row>
    <row r="10" spans="1:38" ht="15" customHeight="1" x14ac:dyDescent="0.3">
      <c r="A10" s="24" t="s">
        <v>9</v>
      </c>
      <c r="B10" s="178" t="s">
        <v>28</v>
      </c>
      <c r="C10" s="179"/>
      <c r="D10" s="179"/>
      <c r="E10" s="179"/>
      <c r="F10" s="179"/>
      <c r="G10" s="179"/>
      <c r="H10" s="180"/>
      <c r="I10" s="154" t="s">
        <v>29</v>
      </c>
      <c r="J10" s="154"/>
      <c r="K10" s="154"/>
      <c r="L10" s="154"/>
      <c r="M10" s="154"/>
      <c r="N10" s="154"/>
      <c r="O10" s="155"/>
      <c r="P10" s="93"/>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70" t="s">
        <v>0</v>
      </c>
      <c r="C11" s="17" t="s">
        <v>51</v>
      </c>
      <c r="D11" s="17" t="s">
        <v>52</v>
      </c>
      <c r="E11" s="17" t="s">
        <v>53</v>
      </c>
      <c r="F11" s="17" t="s">
        <v>54</v>
      </c>
      <c r="G11" s="17" t="s">
        <v>55</v>
      </c>
      <c r="H11" s="34" t="s">
        <v>56</v>
      </c>
      <c r="I11" s="28" t="s">
        <v>0</v>
      </c>
      <c r="J11" s="17" t="s">
        <v>51</v>
      </c>
      <c r="K11" s="17" t="s">
        <v>52</v>
      </c>
      <c r="L11" s="17" t="s">
        <v>53</v>
      </c>
      <c r="M11" s="17" t="s">
        <v>54</v>
      </c>
      <c r="N11" s="17" t="s">
        <v>55</v>
      </c>
      <c r="O11" s="34" t="s">
        <v>56</v>
      </c>
      <c r="P11" s="91"/>
      <c r="R11" s="74" t="s">
        <v>48</v>
      </c>
      <c r="V11" s="2"/>
      <c r="AD11" s="2"/>
      <c r="AL11" s="2"/>
    </row>
    <row r="12" spans="1:38" ht="15" customHeight="1" x14ac:dyDescent="0.3">
      <c r="B12" s="71" t="str">
        <f>IF(DAY(MarSun1)=1,"",IF(AND(YEAR(MarSun1+1)=CalendarYear,MONTH(MarSun1+1)=3),MarSun1+1,""))</f>
        <v/>
      </c>
      <c r="C12" s="4">
        <f>IF(DAY(MarSun1)=1,"",IF(AND(YEAR(MarSun1+2)=CalendarYear,MONTH(MarSun1+2)=3),MarSun1+2,""))</f>
        <v>44256</v>
      </c>
      <c r="D12" s="4">
        <f>IF(DAY(MarSun1)=1,"",IF(AND(YEAR(MarSun1+3)=CalendarYear,MONTH(MarSun1+3)=3),MarSun1+3,""))</f>
        <v>44257</v>
      </c>
      <c r="E12" s="30">
        <f>IF(DAY(MarSun1)=1,"",IF(AND(YEAR(MarSun1+4)=CalendarYear,MONTH(MarSun1+4)=3),MarSun1+4,""))</f>
        <v>44258</v>
      </c>
      <c r="F12" s="30">
        <f>IF(DAY(MarSun1)=1,"",IF(AND(YEAR(MarSun1+5)=CalendarYear,MONTH(MarSun1+5)=3),MarSun1+5,""))</f>
        <v>44259</v>
      </c>
      <c r="G12" s="4">
        <f>IF(DAY(MarSun1)=1,"",IF(AND(YEAR(MarSun1+6)=CalendarYear,MONTH(MarSun1+6)=3),MarSun1+6,""))</f>
        <v>44260</v>
      </c>
      <c r="H12" s="35">
        <f>IF(DAY(MarSun1)=1,IF(AND(YEAR(MarSun1)=CalendarYear,MONTH(MarSun1)=3),MarSun1,""),IF(AND(YEAR(MarSun1+7)=CalendarYear,MONTH(MarSun1+7)=3),MarSun1+7,""))</f>
        <v>44261</v>
      </c>
      <c r="I12" s="27" t="str">
        <f>IF(DAY(AprSun1)=1,"",IF(AND(YEAR(AprSun1+1)=CalendarYear,MONTH(AprSun1+1)=4),AprSun1+1,""))</f>
        <v/>
      </c>
      <c r="J12" s="4" t="str">
        <f>IF(DAY(AprSun1)=1,"",IF(AND(YEAR(AprSun1+2)=CalendarYear,MONTH(AprSun1+2)=4),AprSun1+2,""))</f>
        <v/>
      </c>
      <c r="K12" s="4" t="str">
        <f>IF(DAY(AprSun1)=1,"",IF(AND(YEAR(AprSun1+3)=CalendarYear,MONTH(AprSun1+3)=4),AprSun1+3,""))</f>
        <v/>
      </c>
      <c r="L12" s="4" t="str">
        <f>IF(DAY(AprSun1)=1,"",IF(AND(YEAR(AprSun1+4)=CalendarYear,MONTH(AprSun1+4)=4),AprSun1+4,""))</f>
        <v/>
      </c>
      <c r="M12" s="27">
        <f>IF(DAY(AprSun1)=1,"",IF(AND(YEAR(AprSun1+5)=CalendarYear,MONTH(AprSun1+5)=4),AprSun1+5,""))</f>
        <v>44287</v>
      </c>
      <c r="N12" s="27">
        <f>IF(DAY(AprSun1)=1,"",IF(AND(YEAR(AprSun1+6)=CalendarYear,MONTH(AprSun1+6)=4),AprSun1+6,""))</f>
        <v>44288</v>
      </c>
      <c r="O12" s="35">
        <f>IF(DAY(AprSun1)=1,IF(AND(YEAR(AprSun1)=CalendarYear,MONTH(AprSun1)=4),AprSun1,""),IF(AND(YEAR(AprSun1+7)=CalendarYear,MONTH(AprSun1+7)=4),AprSun1+7,""))</f>
        <v>44289</v>
      </c>
      <c r="P12" s="91"/>
      <c r="R12" s="74" t="s">
        <v>62</v>
      </c>
      <c r="V12" s="2"/>
      <c r="AD12" s="2"/>
      <c r="AL12" s="2"/>
    </row>
    <row r="13" spans="1:38" ht="15" customHeight="1" x14ac:dyDescent="0.3">
      <c r="A13" s="24"/>
      <c r="B13" s="71">
        <f>IF(DAY(MarSun1)=1,IF(AND(YEAR(MarSun1+1)=CalendarYear,MONTH(MarSun1+1)=3),MarSun1+1,""),IF(AND(YEAR(MarSun1+8)=CalendarYear,MONTH(MarSun1+8)=3),MarSun1+8,""))</f>
        <v>44262</v>
      </c>
      <c r="C13" s="4">
        <f>IF(DAY(MarSun1)=1,IF(AND(YEAR(MarSun1+2)=CalendarYear,MONTH(MarSun1+2)=3),MarSun1+2,""),IF(AND(YEAR(MarSun1+9)=CalendarYear,MONTH(MarSun1+9)=3),MarSun1+9,""))</f>
        <v>44263</v>
      </c>
      <c r="D13" s="4">
        <f>IF(DAY(MarSun1)=1,IF(AND(YEAR(MarSun1+3)=CalendarYear,MONTH(MarSun1+3)=3),MarSun1+3,""),IF(AND(YEAR(MarSun1+10)=CalendarYear,MONTH(MarSun1+10)=3),MarSun1+10,""))</f>
        <v>44264</v>
      </c>
      <c r="E13" s="4">
        <f>IF(DAY(MarSun1)=1,IF(AND(YEAR(MarSun1+4)=CalendarYear,MONTH(MarSun1+4)=3),MarSun1+4,""),IF(AND(YEAR(MarSun1+11)=CalendarYear,MONTH(MarSun1+11)=3),MarSun1+11,""))</f>
        <v>44265</v>
      </c>
      <c r="F13" s="4">
        <f>IF(DAY(MarSun1)=1,IF(AND(YEAR(MarSun1+5)=CalendarYear,MONTH(MarSun1+5)=3),MarSun1+5,""),IF(AND(YEAR(MarSun1+12)=CalendarYear,MONTH(MarSun1+12)=3),MarSun1+12,""))</f>
        <v>44266</v>
      </c>
      <c r="G13" s="4">
        <f>IF(DAY(MarSun1)=1,IF(AND(YEAR(MarSun1+6)=CalendarYear,MONTH(MarSun1+6)=3),MarSun1+6,""),IF(AND(YEAR(MarSun1+13)=CalendarYear,MONTH(MarSun1+13)=3),MarSun1+13,""))</f>
        <v>44267</v>
      </c>
      <c r="H13" s="35">
        <f>IF(DAY(MarSun1)=1,IF(AND(YEAR(MarSun1+7)=CalendarYear,MONTH(MarSun1+7)=3),MarSun1+7,""),IF(AND(YEAR(MarSun1+14)=CalendarYear,MONTH(MarSun1+14)=3),MarSun1+14,""))</f>
        <v>44268</v>
      </c>
      <c r="I13" s="27">
        <f>IF(DAY(AprSun1)=1,IF(AND(YEAR(AprSun1+1)=CalendarYear,MONTH(AprSun1+1)=4),AprSun1+1,""),IF(AND(YEAR(AprSun1+8)=CalendarYear,MONTH(AprSun1+8)=4),AprSun1+8,""))</f>
        <v>44290</v>
      </c>
      <c r="J13" s="27">
        <f>IF(DAY(AprSun1)=1,IF(AND(YEAR(AprSun1+2)=CalendarYear,MONTH(AprSun1+2)=4),AprSun1+2,""),IF(AND(YEAR(AprSun1+9)=CalendarYear,MONTH(AprSun1+9)=4),AprSun1+9,""))</f>
        <v>44291</v>
      </c>
      <c r="K13" s="4">
        <f>IF(DAY(AprSun1)=1,IF(AND(YEAR(AprSun1+3)=CalendarYear,MONTH(AprSun1+3)=4),AprSun1+3,""),IF(AND(YEAR(AprSun1+10)=CalendarYear,MONTH(AprSun1+10)=4),AprSun1+10,""))</f>
        <v>44292</v>
      </c>
      <c r="L13" s="4">
        <f>IF(DAY(AprSun1)=1,IF(AND(YEAR(AprSun1+4)=CalendarYear,MONTH(AprSun1+4)=4),AprSun1+4,""),IF(AND(YEAR(AprSun1+11)=CalendarYear,MONTH(AprSun1+11)=4),AprSun1+11,""))</f>
        <v>44293</v>
      </c>
      <c r="M13" s="108">
        <f>IF(DAY(AprSun1)=1,IF(AND(YEAR(AprSun1+5)=CalendarYear,MONTH(AprSun1+5)=4),AprSun1+5,""),IF(AND(YEAR(AprSun1+12)=CalendarYear,MONTH(AprSun1+12)=4),AprSun1+12,""))</f>
        <v>44294</v>
      </c>
      <c r="N13" s="108">
        <f>IF(DAY(AprSun1)=1,IF(AND(YEAR(AprSun1+6)=CalendarYear,MONTH(AprSun1+6)=4),AprSun1+6,""),IF(AND(YEAR(AprSun1+13)=CalendarYear,MONTH(AprSun1+13)=4),AprSun1+13,""))</f>
        <v>44295</v>
      </c>
      <c r="O13" s="35">
        <f>IF(DAY(AprSun1)=1,IF(AND(YEAR(AprSun1+7)=CalendarYear,MONTH(AprSun1+7)=4),AprSun1+7,""),IF(AND(YEAR(AprSun1+14)=CalendarYear,MONTH(AprSun1+14)=4),AprSun1+14,""))</f>
        <v>44296</v>
      </c>
      <c r="P13" s="91"/>
      <c r="R13" s="74" t="s">
        <v>49</v>
      </c>
      <c r="V13" s="2"/>
      <c r="AD13" s="2"/>
      <c r="AL13" s="2"/>
    </row>
    <row r="14" spans="1:38" ht="15" customHeight="1" x14ac:dyDescent="0.2">
      <c r="B14" s="71">
        <f>IF(DAY(MarSun1)=1,IF(AND(YEAR(MarSun1+8)=CalendarYear,MONTH(MarSun1+8)=3),MarSun1+8,""),IF(AND(YEAR(MarSun1+15)=CalendarYear,MONTH(MarSun1+15)=3),MarSun1+15,""))</f>
        <v>44269</v>
      </c>
      <c r="C14" s="4">
        <f>IF(DAY(MarSun1)=1,IF(AND(YEAR(MarSun1+9)=CalendarYear,MONTH(MarSun1+9)=3),MarSun1+9,""),IF(AND(YEAR(MarSun1+16)=CalendarYear,MONTH(MarSun1+16)=3),MarSun1+16,""))</f>
        <v>44270</v>
      </c>
      <c r="D14" s="4">
        <f>IF(DAY(MarSun1)=1,IF(AND(YEAR(MarSun1+10)=CalendarYear,MONTH(MarSun1+10)=3),MarSun1+10,""),IF(AND(YEAR(MarSun1+17)=CalendarYear,MONTH(MarSun1+17)=3),MarSun1+17,""))</f>
        <v>44271</v>
      </c>
      <c r="E14" s="30">
        <f>IF(DAY(MarSun1)=1,IF(AND(YEAR(MarSun1+11)=CalendarYear,MONTH(MarSun1+11)=3),MarSun1+11,""),IF(AND(YEAR(MarSun1+18)=CalendarYear,MONTH(MarSun1+18)=3),MarSun1+18,""))</f>
        <v>44272</v>
      </c>
      <c r="F14" s="30">
        <f>IF(DAY(MarSun1)=1,IF(AND(YEAR(MarSun1+12)=CalendarYear,MONTH(MarSun1+12)=3),MarSun1+12,""),IF(AND(YEAR(MarSun1+19)=CalendarYear,MONTH(MarSun1+19)=3),MarSun1+19,""))</f>
        <v>44273</v>
      </c>
      <c r="G14" s="4">
        <f>IF(DAY(MarSun1)=1,IF(AND(YEAR(MarSun1+13)=CalendarYear,MONTH(MarSun1+13)=3),MarSun1+13,""),IF(AND(YEAR(MarSun1+20)=CalendarYear,MONTH(MarSun1+20)=3),MarSun1+20,""))</f>
        <v>44274</v>
      </c>
      <c r="H14" s="35">
        <f>IF(DAY(MarSun1)=1,IF(AND(YEAR(MarSun1+14)=CalendarYear,MONTH(MarSun1+14)=3),MarSun1+14,""),IF(AND(YEAR(MarSun1+21)=CalendarYear,MONTH(MarSun1+21)=3),MarSun1+21,""))</f>
        <v>44275</v>
      </c>
      <c r="I14" s="27">
        <f>IF(DAY(AprSun1)=1,IF(AND(YEAR(AprSun1+8)=CalendarYear,MONTH(AprSun1+8)=4),AprSun1+8,""),IF(AND(YEAR(AprSun1+15)=CalendarYear,MONTH(AprSun1+15)=4),AprSun1+15,""))</f>
        <v>44297</v>
      </c>
      <c r="J14" s="108">
        <f>IF(DAY(AprSun1)=1,IF(AND(YEAR(AprSun1+9)=CalendarYear,MONTH(AprSun1+9)=4),AprSun1+9,""),IF(AND(YEAR(AprSun1+16)=CalendarYear,MONTH(AprSun1+16)=4),AprSun1+16,""))</f>
        <v>44298</v>
      </c>
      <c r="K14" s="4">
        <f>IF(DAY(AprSun1)=1,IF(AND(YEAR(AprSun1+10)=CalendarYear,MONTH(AprSun1+10)=4),AprSun1+10,""),IF(AND(YEAR(AprSun1+17)=CalendarYear,MONTH(AprSun1+17)=4),AprSun1+17,""))</f>
        <v>44299</v>
      </c>
      <c r="L14" s="30">
        <f>IF(DAY(AprSun1)=1,IF(AND(YEAR(AprSun1+11)=CalendarYear,MONTH(AprSun1+11)=4),AprSun1+11,""),IF(AND(YEAR(AprSun1+18)=CalendarYear,MONTH(AprSun1+18)=4),AprSun1+18,""))</f>
        <v>44300</v>
      </c>
      <c r="M14" s="30">
        <f>IF(DAY(AprSun1)=1,IF(AND(YEAR(AprSun1+12)=CalendarYear,MONTH(AprSun1+12)=4),AprSun1+12,""),IF(AND(YEAR(AprSun1+19)=CalendarYear,MONTH(AprSun1+19)=4),AprSun1+19,""))</f>
        <v>44301</v>
      </c>
      <c r="N14" s="4">
        <f>IF(DAY(AprSun1)=1,IF(AND(YEAR(AprSun1+13)=CalendarYear,MONTH(AprSun1+13)=4),AprSun1+13,""),IF(AND(YEAR(AprSun1+20)=CalendarYear,MONTH(AprSun1+20)=4),AprSun1+20,""))</f>
        <v>44302</v>
      </c>
      <c r="O14" s="35">
        <f>IF(DAY(AprSun1)=1,IF(AND(YEAR(AprSun1+14)=CalendarYear,MONTH(AprSun1+14)=4),AprSun1+14,""),IF(AND(YEAR(AprSun1+21)=CalendarYear,MONTH(AprSun1+21)=4),AprSun1+21,""))</f>
        <v>44303</v>
      </c>
      <c r="P14" s="91"/>
      <c r="R14" s="78"/>
      <c r="S14" s="12"/>
      <c r="V14" s="2"/>
      <c r="AD14" s="2"/>
      <c r="AL14" s="2"/>
    </row>
    <row r="15" spans="1:38" ht="15" customHeight="1" x14ac:dyDescent="0.2">
      <c r="B15" s="71">
        <f>IF(DAY(MarSun1)=1,IF(AND(YEAR(MarSun1+15)=CalendarYear,MONTH(MarSun1+15)=3),MarSun1+15,""),IF(AND(YEAR(MarSun1+22)=CalendarYear,MONTH(MarSun1+22)=3),MarSun1+22,""))</f>
        <v>44276</v>
      </c>
      <c r="C15" s="4">
        <f>IF(DAY(MarSun1)=1,IF(AND(YEAR(MarSun1+16)=CalendarYear,MONTH(MarSun1+16)=3),MarSun1+16,""),IF(AND(YEAR(MarSun1+23)=CalendarYear,MONTH(MarSun1+23)=3),MarSun1+23,""))</f>
        <v>44277</v>
      </c>
      <c r="D15" s="4">
        <f>IF(DAY(MarSun1)=1,IF(AND(YEAR(MarSun1+17)=CalendarYear,MONTH(MarSun1+17)=3),MarSun1+17,""),IF(AND(YEAR(MarSun1+24)=CalendarYear,MONTH(MarSun1+24)=3),MarSun1+24,""))</f>
        <v>44278</v>
      </c>
      <c r="E15" s="4">
        <f>IF(DAY(MarSun1)=1,IF(AND(YEAR(MarSun1+18)=CalendarYear,MONTH(MarSun1+18)=3),MarSun1+18,""),IF(AND(YEAR(MarSun1+25)=CalendarYear,MONTH(MarSun1+25)=3),MarSun1+25,""))</f>
        <v>44279</v>
      </c>
      <c r="F15" s="4">
        <f>IF(DAY(MarSun1)=1,IF(AND(YEAR(MarSun1+19)=CalendarYear,MONTH(MarSun1+19)=3),MarSun1+19,""),IF(AND(YEAR(MarSun1+26)=CalendarYear,MONTH(MarSun1+26)=3),MarSun1+26,""))</f>
        <v>44280</v>
      </c>
      <c r="G15" s="4">
        <f>IF(DAY(MarSun1)=1,IF(AND(YEAR(MarSun1+20)=CalendarYear,MONTH(MarSun1+20)=3),MarSun1+20,""),IF(AND(YEAR(MarSun1+27)=CalendarYear,MONTH(MarSun1+27)=3),MarSun1+27,""))</f>
        <v>44281</v>
      </c>
      <c r="H15" s="35">
        <f>IF(DAY(MarSun1)=1,IF(AND(YEAR(MarSun1+21)=CalendarYear,MONTH(MarSun1+21)=3),MarSun1+21,""),IF(AND(YEAR(MarSun1+28)=CalendarYear,MONTH(MarSun1+28)=3),MarSun1+28,""))</f>
        <v>44282</v>
      </c>
      <c r="I15" s="27">
        <f>IF(DAY(AprSun1)=1,IF(AND(YEAR(AprSun1+15)=CalendarYear,MONTH(AprSun1+15)=4),AprSun1+15,""),IF(AND(YEAR(AprSun1+22)=CalendarYear,MONTH(AprSun1+22)=4),AprSun1+22,""))</f>
        <v>44304</v>
      </c>
      <c r="J15" s="4">
        <f>IF(DAY(AprSun1)=1,IF(AND(YEAR(AprSun1+16)=CalendarYear,MONTH(AprSun1+16)=4),AprSun1+16,""),IF(AND(YEAR(AprSun1+23)=CalendarYear,MONTH(AprSun1+23)=4),AprSun1+23,""))</f>
        <v>44305</v>
      </c>
      <c r="K15" s="4">
        <f>IF(DAY(AprSun1)=1,IF(AND(YEAR(AprSun1+17)=CalendarYear,MONTH(AprSun1+17)=4),AprSun1+17,""),IF(AND(YEAR(AprSun1+24)=CalendarYear,MONTH(AprSun1+24)=4),AprSun1+24,""))</f>
        <v>44306</v>
      </c>
      <c r="L15" s="4">
        <f>IF(DAY(AprSun1)=1,IF(AND(YEAR(AprSun1+18)=CalendarYear,MONTH(AprSun1+18)=4),AprSun1+18,""),IF(AND(YEAR(AprSun1+25)=CalendarYear,MONTH(AprSun1+25)=4),AprSun1+25,""))</f>
        <v>44307</v>
      </c>
      <c r="M15" s="27">
        <f>IF(DAY(AprSun1)=1,IF(AND(YEAR(AprSun1+19)=CalendarYear,MONTH(AprSun1+19)=4),AprSun1+19,""),IF(AND(YEAR(AprSun1+26)=CalendarYear,MONTH(AprSun1+26)=4),AprSun1+26,""))</f>
        <v>44308</v>
      </c>
      <c r="N15" s="4">
        <f>IF(DAY(AprSun1)=1,IF(AND(YEAR(AprSun1+20)=CalendarYear,MONTH(AprSun1+20)=4),AprSun1+20,""),IF(AND(YEAR(AprSun1+27)=CalendarYear,MONTH(AprSun1+27)=4),AprSun1+27,""))</f>
        <v>44309</v>
      </c>
      <c r="O15" s="35">
        <f>IF(DAY(AprSun1)=1,IF(AND(YEAR(AprSun1+21)=CalendarYear,MONTH(AprSun1+21)=4),AprSun1+21,""),IF(AND(YEAR(AprSun1+28)=CalendarYear,MONTH(AprSun1+28)=4),AprSun1+28,""))</f>
        <v>44310</v>
      </c>
      <c r="P15" s="91"/>
      <c r="R15" s="1"/>
      <c r="S15" s="10"/>
      <c r="V15" s="2"/>
      <c r="AD15" s="2"/>
      <c r="AL15" s="2"/>
    </row>
    <row r="16" spans="1:38" ht="15" customHeight="1" x14ac:dyDescent="0.2">
      <c r="B16" s="71">
        <f>IF(DAY(MarSun1)=1,IF(AND(YEAR(MarSun1+22)=CalendarYear,MONTH(MarSun1+22)=3),MarSun1+22,""),IF(AND(YEAR(MarSun1+29)=CalendarYear,MONTH(MarSun1+29)=3),MarSun1+29,""))</f>
        <v>44283</v>
      </c>
      <c r="C16" s="4">
        <f>IF(DAY(MarSun1)=1,IF(AND(YEAR(MarSun1+23)=CalendarYear,MONTH(MarSun1+23)=3),MarSun1+23,""),IF(AND(YEAR(MarSun1+30)=CalendarYear,MONTH(MarSun1+30)=3),MarSun1+30,""))</f>
        <v>44284</v>
      </c>
      <c r="D16" s="150">
        <f>IF(DAY(MarSun1)=1,IF(AND(YEAR(MarSun1+24)=CalendarYear,MONTH(MarSun1+24)=3),MarSun1+24,""),IF(AND(YEAR(MarSun1+31)=CalendarYear,MONTH(MarSun1+31)=3),MarSun1+31,""))</f>
        <v>44285</v>
      </c>
      <c r="E16" s="30">
        <f>IF(DAY(MarSun1)=1,IF(AND(YEAR(MarSun1+25)=CalendarYear,MONTH(MarSun1+25)=3),MarSun1+25,""),IF(AND(YEAR(MarSun1+32)=CalendarYear,MONTH(MarSun1+32)=3),MarSun1+32,""))</f>
        <v>44286</v>
      </c>
      <c r="F16" s="4" t="str">
        <f>IF(DAY(MarSun1)=1,IF(AND(YEAR(MarSun1+26)=CalendarYear,MONTH(MarSun1+26)=3),MarSun1+26,""),IF(AND(YEAR(MarSun1+33)=CalendarYear,MONTH(MarSun1+33)=3),MarSun1+33,""))</f>
        <v/>
      </c>
      <c r="G16" s="4" t="str">
        <f>IF(DAY(MarSun1)=1,IF(AND(YEAR(MarSun1+27)=CalendarYear,MONTH(MarSun1+27)=3),MarSun1+27,""),IF(AND(YEAR(MarSun1+34)=CalendarYear,MONTH(MarSun1+34)=3),MarSun1+34,""))</f>
        <v/>
      </c>
      <c r="H16" s="35" t="str">
        <f>IF(DAY(MarSun1)=1,IF(AND(YEAR(MarSun1+28)=CalendarYear,MONTH(MarSun1+28)=3),MarSun1+28,""),IF(AND(YEAR(MarSun1+35)=CalendarYear,MONTH(MarSun1+35)=3),MarSun1+35,""))</f>
        <v/>
      </c>
      <c r="I16" s="27">
        <f>IF(DAY(AprSun1)=1,IF(AND(YEAR(AprSun1+22)=CalendarYear,MONTH(AprSun1+22)=4),AprSun1+22,""),IF(AND(YEAR(AprSun1+29)=CalendarYear,MONTH(AprSun1+29)=4),AprSun1+29,""))</f>
        <v>44311</v>
      </c>
      <c r="J16" s="4">
        <f>IF(DAY(AprSun1)=1,IF(AND(YEAR(AprSun1+23)=CalendarYear,MONTH(AprSun1+23)=4),AprSun1+23,""),IF(AND(YEAR(AprSun1+30)=CalendarYear,MONTH(AprSun1+30)=4),AprSun1+30,""))</f>
        <v>44312</v>
      </c>
      <c r="K16" s="4">
        <f>IF(DAY(AprSun1)=1,IF(AND(YEAR(AprSun1+24)=CalendarYear,MONTH(AprSun1+24)=4),AprSun1+24,""),IF(AND(YEAR(AprSun1+31)=CalendarYear,MONTH(AprSun1+31)=4),AprSun1+31,""))</f>
        <v>44313</v>
      </c>
      <c r="L16" s="30">
        <f>IF(DAY(AprSun1)=1,IF(AND(YEAR(AprSun1+25)=CalendarYear,MONTH(AprSun1+25)=4),AprSun1+25,""),IF(AND(YEAR(AprSun1+32)=CalendarYear,MONTH(AprSun1+32)=4),AprSun1+32,""))</f>
        <v>44314</v>
      </c>
      <c r="M16" s="30">
        <f>IF(DAY(AprSun1)=1,IF(AND(YEAR(AprSun1+26)=CalendarYear,MONTH(AprSun1+26)=4),AprSun1+26,""),IF(AND(YEAR(AprSun1+33)=CalendarYear,MONTH(AprSun1+33)=4),AprSun1+33,""))</f>
        <v>44315</v>
      </c>
      <c r="N16" s="4">
        <f>IF(DAY(AprSun1)=1,IF(AND(YEAR(AprSun1+27)=CalendarYear,MONTH(AprSun1+27)=4),AprSun1+27,""),IF(AND(YEAR(AprSun1+34)=CalendarYear,MONTH(AprSun1+34)=4),AprSun1+34,""))</f>
        <v>44316</v>
      </c>
      <c r="O16" s="35" t="str">
        <f>IF(DAY(AprSun1)=1,IF(AND(YEAR(AprSun1+28)=CalendarYear,MONTH(AprSun1+28)=4),AprSun1+28,""),IF(AND(YEAR(AprSun1+35)=CalendarYear,MONTH(AprSun1+35)=4),AprSun1+35,""))</f>
        <v/>
      </c>
      <c r="P16" s="91"/>
      <c r="R16" s="1"/>
      <c r="S16" s="11"/>
      <c r="V16" s="2"/>
      <c r="AD16" s="2"/>
      <c r="AL16" s="2"/>
    </row>
    <row r="17" spans="1:38" ht="15" customHeight="1" x14ac:dyDescent="0.2">
      <c r="B17" s="42" t="str">
        <f>IF(DAY(MarSun1)=1,IF(AND(YEAR(MarSun1+29)=CalendarYear,MONTH(MarSun1+29)=3),MarSun1+29,""),IF(AND(YEAR(MarSun1+36)=CalendarYear,MONTH(MarSun1+36)=3),MarSun1+36,""))</f>
        <v/>
      </c>
      <c r="C17" s="37" t="str">
        <f>IF(DAY(MarSun1)=1,IF(AND(YEAR(MarSun1+30)=CalendarYear,MONTH(MarSun1+30)=3),MarSun1+30,""),IF(AND(YEAR(MarSun1+37)=CalendarYear,MONTH(MarSun1+37)=3),MarSun1+37,""))</f>
        <v/>
      </c>
      <c r="D17" s="37" t="str">
        <f>IF(DAY(MarSun1)=1,IF(AND(YEAR(MarSun1+31)=CalendarYear,MONTH(MarSun1+31)=3),MarSun1+31,""),IF(AND(YEAR(MarSun1+38)=CalendarYear,MONTH(MarSun1+38)=3),MarSun1+38,""))</f>
        <v/>
      </c>
      <c r="E17" s="37" t="str">
        <f>IF(DAY(MarSun1)=1,IF(AND(YEAR(MarSun1+32)=CalendarYear,MONTH(MarSun1+32)=3),MarSun1+32,""),IF(AND(YEAR(MarSun1+39)=CalendarYear,MONTH(MarSun1+39)=3),MarSun1+39,""))</f>
        <v/>
      </c>
      <c r="F17" s="37" t="str">
        <f>IF(DAY(MarSun1)=1,IF(AND(YEAR(MarSun1+33)=CalendarYear,MONTH(MarSun1+33)=3),MarSun1+33,""),IF(AND(YEAR(MarSun1+40)=CalendarYear,MONTH(MarSun1+40)=3),MarSun1+40,""))</f>
        <v/>
      </c>
      <c r="G17" s="37" t="str">
        <f>IF(DAY(MarSun1)=1,IF(AND(YEAR(MarSun1+34)=CalendarYear,MONTH(MarSun1+34)=3),MarSun1+34,""),IF(AND(YEAR(MarSun1+41)=CalendarYear,MONTH(MarSun1+41)=3),MarSun1+41,""))</f>
        <v/>
      </c>
      <c r="H17" s="38" t="str">
        <f>IF(DAY(MarSun1)=1,IF(AND(YEAR(MarSun1+35)=CalendarYear,MONTH(MarSun1+35)=3),MarSun1+35,""),IF(AND(YEAR(MarSun1+42)=CalendarYear,MONTH(MarSun1+42)=3),MarSun1+42,""))</f>
        <v/>
      </c>
      <c r="I17" s="37" t="str">
        <f>IF(DAY(AprSun1)=1,IF(AND(YEAR(AprSun1+29)=CalendarYear,MONTH(AprSun1+29)=4),AprSun1+29,""),IF(AND(YEAR(AprSun1+36)=CalendarYear,MONTH(AprSun1+36)=4),AprSun1+36,""))</f>
        <v/>
      </c>
      <c r="J17" s="37" t="str">
        <f>IF(DAY(AprSun1)=1,IF(AND(YEAR(AprSun1+30)=CalendarYear,MONTH(AprSun1+30)=4),AprSun1+30,""),IF(AND(YEAR(AprSun1+37)=CalendarYear,MONTH(AprSun1+37)=4),AprSun1+37,""))</f>
        <v/>
      </c>
      <c r="K17" s="37" t="str">
        <f>IF(DAY(AprSun1)=1,IF(AND(YEAR(AprSun1+31)=CalendarYear,MONTH(AprSun1+31)=4),AprSun1+31,""),IF(AND(YEAR(AprSun1+38)=CalendarYear,MONTH(AprSun1+38)=4),AprSun1+38,""))</f>
        <v/>
      </c>
      <c r="L17" s="37" t="str">
        <f>IF(DAY(AprSun1)=1,IF(AND(YEAR(AprSun1+32)=CalendarYear,MONTH(AprSun1+32)=4),AprSun1+32,""),IF(AND(YEAR(AprSun1+39)=CalendarYear,MONTH(AprSun1+39)=4),AprSun1+39,""))</f>
        <v/>
      </c>
      <c r="M17" s="37" t="str">
        <f>IF(DAY(AprSun1)=1,IF(AND(YEAR(AprSun1+33)=CalendarYear,MONTH(AprSun1+33)=4),AprSun1+33,""),IF(AND(YEAR(AprSun1+40)=CalendarYear,MONTH(AprSun1+40)=4),AprSun1+40,""))</f>
        <v/>
      </c>
      <c r="N17" s="37" t="str">
        <f>IF(DAY(AprSun1)=1,IF(AND(YEAR(AprSun1+34)=CalendarYear,MONTH(AprSun1+34)=4),AprSun1+34,""),IF(AND(YEAR(AprSun1+41)=CalendarYear,MONTH(AprSun1+41)=4),AprSun1+41,""))</f>
        <v/>
      </c>
      <c r="O17" s="38" t="str">
        <f>IF(DAY(AprSun1)=1,IF(AND(YEAR(AprSun1+35)=CalendarYear,MONTH(AprSun1+35)=4),AprSun1+35,""),IF(AND(YEAR(AprSun1+42)=CalendarYear,MONTH(AprSun1+42)=4),AprSun1+42,""))</f>
        <v/>
      </c>
      <c r="P17" s="91"/>
      <c r="R17" s="77"/>
      <c r="V17" s="2"/>
      <c r="AD17" s="2"/>
      <c r="AL17" s="2"/>
    </row>
    <row r="18" spans="1:38" ht="15" customHeight="1" x14ac:dyDescent="0.3">
      <c r="A18" s="24" t="s">
        <v>10</v>
      </c>
      <c r="B18" s="164" t="s">
        <v>30</v>
      </c>
      <c r="C18" s="154"/>
      <c r="D18" s="154"/>
      <c r="E18" s="154"/>
      <c r="F18" s="154"/>
      <c r="G18" s="154"/>
      <c r="H18" s="155"/>
      <c r="I18" s="154" t="s">
        <v>31</v>
      </c>
      <c r="J18" s="154"/>
      <c r="K18" s="154"/>
      <c r="L18" s="154"/>
      <c r="M18" s="154"/>
      <c r="N18" s="154"/>
      <c r="O18" s="155"/>
      <c r="P18" s="93"/>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70" t="s">
        <v>0</v>
      </c>
      <c r="C19" s="17" t="s">
        <v>51</v>
      </c>
      <c r="D19" s="17" t="s">
        <v>52</v>
      </c>
      <c r="E19" s="17" t="s">
        <v>53</v>
      </c>
      <c r="F19" s="17" t="s">
        <v>54</v>
      </c>
      <c r="G19" s="17" t="s">
        <v>55</v>
      </c>
      <c r="H19" s="34" t="s">
        <v>56</v>
      </c>
      <c r="I19" s="28" t="s">
        <v>0</v>
      </c>
      <c r="J19" s="17" t="s">
        <v>51</v>
      </c>
      <c r="K19" s="17" t="s">
        <v>52</v>
      </c>
      <c r="L19" s="17" t="s">
        <v>53</v>
      </c>
      <c r="M19" s="17" t="s">
        <v>54</v>
      </c>
      <c r="N19" s="17" t="s">
        <v>55</v>
      </c>
      <c r="O19" s="34" t="s">
        <v>56</v>
      </c>
      <c r="P19" s="91"/>
      <c r="R19" s="75" t="s">
        <v>66</v>
      </c>
      <c r="V19" s="2"/>
      <c r="AD19" s="2"/>
      <c r="AL19" s="2"/>
    </row>
    <row r="20" spans="1:38" ht="15" customHeight="1" x14ac:dyDescent="0.3">
      <c r="A20" s="24"/>
      <c r="B20" s="71" t="str">
        <f>IF(DAY(MaySun1)=1,"",IF(AND(YEAR(MaySun1+1)=CalendarYear,MONTH(MaySun1+1)=5),MaySun1+1,""))</f>
        <v/>
      </c>
      <c r="C20" s="4" t="str">
        <f>IF(DAY(MaySun1)=1,"",IF(AND(YEAR(MaySun1+2)=CalendarYear,MONTH(MaySun1+2)=5),MaySun1+2,""))</f>
        <v/>
      </c>
      <c r="D20" s="4" t="str">
        <f>IF(DAY(MaySun1)=1,"",IF(AND(YEAR(MaySun1+3)=CalendarYear,MONTH(MaySun1+3)=5),MaySun1+3,""))</f>
        <v/>
      </c>
      <c r="E20" s="4" t="str">
        <f>IF(DAY(MaySun1)=1,"",IF(AND(YEAR(MaySun1+4)=CalendarYear,MONTH(MaySun1+4)=5),MaySun1+4,""))</f>
        <v/>
      </c>
      <c r="F20" s="4" t="str">
        <f>IF(DAY(MaySun1)=1,"",IF(AND(YEAR(MaySun1+5)=CalendarYear,MONTH(MaySun1+5)=5),MaySun1+5,""))</f>
        <v/>
      </c>
      <c r="G20" s="27" t="str">
        <f>IF(DAY(MaySun1)=1,"",IF(AND(YEAR(MaySun1+6)=CalendarYear,MONTH(MaySun1+6)=5),MaySun1+6,""))</f>
        <v/>
      </c>
      <c r="H20" s="35">
        <f>IF(DAY(MaySun1)=1,IF(AND(YEAR(MaySun1)=CalendarYear,MONTH(MaySun1)=5),MaySun1,""),IF(AND(YEAR(MaySun1+7)=CalendarYear,MONTH(MaySun1+7)=5),MaySun1+7,""))</f>
        <v>44317</v>
      </c>
      <c r="I20" s="27" t="str">
        <f>IF(DAY(JunSun1)=1,"",IF(AND(YEAR(JunSun1+1)=CalendarYear,MONTH(JunSun1+1)=6),JunSun1+1,""))</f>
        <v/>
      </c>
      <c r="J20" s="27" t="str">
        <f>IF(DAY(JunSun1)=1,"",IF(AND(YEAR(JunSun1+2)=CalendarYear,MONTH(JunSun1+2)=6),JunSun1+2,""))</f>
        <v/>
      </c>
      <c r="K20" s="4">
        <f>IF(DAY(JunSun1)=1,"",IF(AND(YEAR(JunSun1+3)=CalendarYear,MONTH(JunSun1+3)=6),JunSun1+3,""))</f>
        <v>44348</v>
      </c>
      <c r="L20" s="4">
        <f>IF(DAY(JunSun1)=1,"",IF(AND(YEAR(JunSun1+4)=CalendarYear,MONTH(JunSun1+4)=6),JunSun1+4,""))</f>
        <v>44349</v>
      </c>
      <c r="M20" s="4">
        <f>IF(DAY(JunSun1)=1,"",IF(AND(YEAR(JunSun1+5)=CalendarYear,MONTH(JunSun1+5)=6),JunSun1+5,""))</f>
        <v>44350</v>
      </c>
      <c r="N20" s="4">
        <f>IF(DAY(JunSun1)=1,"",IF(AND(YEAR(JunSun1+6)=CalendarYear,MONTH(JunSun1+6)=6),JunSun1+6,""))</f>
        <v>44351</v>
      </c>
      <c r="O20" s="35">
        <f>IF(DAY(JunSun1)=1,IF(AND(YEAR(JunSun1)=CalendarYear,MONTH(JunSun1)=6),JunSun1,""),IF(AND(YEAR(JunSun1+7)=CalendarYear,MONTH(JunSun1+7)=6),JunSun1+7,""))</f>
        <v>44352</v>
      </c>
      <c r="P20" s="91"/>
      <c r="R20" s="75" t="s">
        <v>64</v>
      </c>
      <c r="V20" s="2"/>
      <c r="AD20" s="2"/>
      <c r="AL20" s="2"/>
    </row>
    <row r="21" spans="1:38" ht="15" customHeight="1" x14ac:dyDescent="0.3">
      <c r="B21" s="71">
        <f>IF(DAY(MaySun1)=1,IF(AND(YEAR(MaySun1+1)=CalendarYear,MONTH(MaySun1+1)=5),MaySun1+1,""),IF(AND(YEAR(MaySun1+8)=CalendarYear,MONTH(MaySun1+8)=5),MaySun1+8,""))</f>
        <v>44318</v>
      </c>
      <c r="C21" s="4">
        <f>IF(DAY(MaySun1)=1,IF(AND(YEAR(MaySun1+2)=CalendarYear,MONTH(MaySun1+2)=5),MaySun1+2,""),IF(AND(YEAR(MaySun1+9)=CalendarYear,MONTH(MaySun1+9)=5),MaySun1+9,""))</f>
        <v>44319</v>
      </c>
      <c r="D21" s="4">
        <f>IF(DAY(MaySun1)=1,IF(AND(YEAR(MaySun1+3)=CalendarYear,MONTH(MaySun1+3)=5),MaySun1+3,""),IF(AND(YEAR(MaySun1+10)=CalendarYear,MONTH(MaySun1+10)=5),MaySun1+10,""))</f>
        <v>44320</v>
      </c>
      <c r="E21" s="4">
        <f>IF(DAY(MaySun1)=1,IF(AND(YEAR(MaySun1+4)=CalendarYear,MONTH(MaySun1+4)=5),MaySun1+4,""),IF(AND(YEAR(MaySun1+11)=CalendarYear,MONTH(MaySun1+11)=5),MaySun1+11,""))</f>
        <v>44321</v>
      </c>
      <c r="F21" s="4">
        <f>IF(DAY(MaySun1)=1,IF(AND(YEAR(MaySun1+5)=CalendarYear,MONTH(MaySun1+5)=5),MaySun1+5,""),IF(AND(YEAR(MaySun1+12)=CalendarYear,MONTH(MaySun1+12)=5),MaySun1+12,""))</f>
        <v>44322</v>
      </c>
      <c r="G21" s="4">
        <f>IF(DAY(MaySun1)=1,IF(AND(YEAR(MaySun1+6)=CalendarYear,MONTH(MaySun1+6)=5),MaySun1+6,""),IF(AND(YEAR(MaySun1+13)=CalendarYear,MONTH(MaySun1+13)=5),MaySun1+13,""))</f>
        <v>44323</v>
      </c>
      <c r="H21" s="35">
        <f>IF(DAY(MaySun1)=1,IF(AND(YEAR(MaySun1+7)=CalendarYear,MONTH(MaySun1+7)=5),MaySun1+7,""),IF(AND(YEAR(MaySun1+14)=CalendarYear,MONTH(MaySun1+14)=5),MaySun1+14,""))</f>
        <v>44324</v>
      </c>
      <c r="I21" s="27">
        <f>IF(DAY(JunSun1)=1,IF(AND(YEAR(JunSun1+1)=CalendarYear,MONTH(JunSun1+1)=6),JunSun1+1,""),IF(AND(YEAR(JunSun1+8)=CalendarYear,MONTH(JunSun1+8)=6),JunSun1+8,""))</f>
        <v>44353</v>
      </c>
      <c r="J21" s="4">
        <f>IF(DAY(JunSun1)=1,IF(AND(YEAR(JunSun1+2)=CalendarYear,MONTH(JunSun1+2)=6),JunSun1+2,""),IF(AND(YEAR(JunSun1+9)=CalendarYear,MONTH(JunSun1+9)=6),JunSun1+9,""))</f>
        <v>44354</v>
      </c>
      <c r="K21" s="4">
        <f>IF(DAY(JunSun1)=1,IF(AND(YEAR(JunSun1+3)=CalendarYear,MONTH(JunSun1+3)=6),JunSun1+3,""),IF(AND(YEAR(JunSun1+10)=CalendarYear,MONTH(JunSun1+10)=6),JunSun1+10,""))</f>
        <v>44355</v>
      </c>
      <c r="L21" s="30">
        <f>IF(DAY(JunSun1)=1,IF(AND(YEAR(JunSun1+4)=CalendarYear,MONTH(JunSun1+4)=6),JunSun1+4,""),IF(AND(YEAR(JunSun1+11)=CalendarYear,MONTH(JunSun1+11)=6),JunSun1+11,""))</f>
        <v>44356</v>
      </c>
      <c r="M21" s="30">
        <f>IF(DAY(JunSun1)=1,IF(AND(YEAR(JunSun1+5)=CalendarYear,MONTH(JunSun1+5)=6),JunSun1+5,""),IF(AND(YEAR(JunSun1+12)=CalendarYear,MONTH(JunSun1+12)=6),JunSun1+12,""))</f>
        <v>44357</v>
      </c>
      <c r="N21" s="4">
        <f>IF(DAY(JunSun1)=1,IF(AND(YEAR(JunSun1+6)=CalendarYear,MONTH(JunSun1+6)=6),JunSun1+6,""),IF(AND(YEAR(JunSun1+13)=CalendarYear,MONTH(JunSun1+13)=6),JunSun1+13,""))</f>
        <v>44358</v>
      </c>
      <c r="O21" s="35">
        <f>IF(DAY(JunSun1)=1,IF(AND(YEAR(JunSun1+7)=CalendarYear,MONTH(JunSun1+7)=6),JunSun1+7,""),IF(AND(YEAR(JunSun1+14)=CalendarYear,MONTH(JunSun1+14)=6),JunSun1+14,""))</f>
        <v>44359</v>
      </c>
      <c r="P21" s="91"/>
      <c r="R21" s="75" t="s">
        <v>60</v>
      </c>
      <c r="V21" s="2"/>
      <c r="AD21" s="2"/>
      <c r="AL21" s="2"/>
    </row>
    <row r="22" spans="1:38" ht="15" customHeight="1" x14ac:dyDescent="0.3">
      <c r="B22" s="71">
        <f>IF(DAY(MaySun1)=1,IF(AND(YEAR(MaySun1+8)=CalendarYear,MONTH(MaySun1+8)=5),MaySun1+8,""),IF(AND(YEAR(MaySun1+15)=CalendarYear,MONTH(MaySun1+15)=5),MaySun1+15,""))</f>
        <v>44325</v>
      </c>
      <c r="C22" s="4">
        <f>IF(DAY(MaySun1)=1,IF(AND(YEAR(MaySun1+9)=CalendarYear,MONTH(MaySun1+9)=5),MaySun1+9,""),IF(AND(YEAR(MaySun1+16)=CalendarYear,MONTH(MaySun1+16)=5),MaySun1+16,""))</f>
        <v>44326</v>
      </c>
      <c r="D22" s="151">
        <f>IF(DAY(MaySun1)=1,IF(AND(YEAR(MaySun1+10)=CalendarYear,MONTH(MaySun1+10)=5),MaySun1+10,""),IF(AND(YEAR(MaySun1+17)=CalendarYear,MONTH(MaySun1+17)=5),MaySun1+17,""))</f>
        <v>44327</v>
      </c>
      <c r="E22" s="30">
        <f>IF(DAY(MaySun1)=1,IF(AND(YEAR(MaySun1+11)=CalendarYear,MONTH(MaySun1+11)=5),MaySun1+11,""),IF(AND(YEAR(MaySun1+18)=CalendarYear,MONTH(MaySun1+18)=5),MaySun1+18,""))</f>
        <v>44328</v>
      </c>
      <c r="F22" s="27">
        <f>IF(DAY(MaySun1)=1,IF(AND(YEAR(MaySun1+12)=CalendarYear,MONTH(MaySun1+12)=5),MaySun1+12,""),IF(AND(YEAR(MaySun1+19)=CalendarYear,MONTH(MaySun1+19)=5),MaySun1+19,""))</f>
        <v>44329</v>
      </c>
      <c r="G22" s="4">
        <f>IF(DAY(MaySun1)=1,IF(AND(YEAR(MaySun1+13)=CalendarYear,MONTH(MaySun1+13)=5),MaySun1+13,""),IF(AND(YEAR(MaySun1+20)=CalendarYear,MONTH(MaySun1+20)=5),MaySun1+20,""))</f>
        <v>44330</v>
      </c>
      <c r="H22" s="35">
        <f>IF(DAY(MaySun1)=1,IF(AND(YEAR(MaySun1+14)=CalendarYear,MONTH(MaySun1+14)=5),MaySun1+14,""),IF(AND(YEAR(MaySun1+21)=CalendarYear,MONTH(MaySun1+21)=5),MaySun1+21,""))</f>
        <v>44331</v>
      </c>
      <c r="I22" s="27">
        <f>IF(DAY(JunSun1)=1,IF(AND(YEAR(JunSun1+8)=CalendarYear,MONTH(JunSun1+8)=6),JunSun1+8,""),IF(AND(YEAR(JunSun1+15)=CalendarYear,MONTH(JunSun1+15)=6),JunSun1+15,""))</f>
        <v>44360</v>
      </c>
      <c r="J22" s="4">
        <f>IF(DAY(JunSun1)=1,IF(AND(YEAR(JunSun1+9)=CalendarYear,MONTH(JunSun1+9)=6),JunSun1+9,""),IF(AND(YEAR(JunSun1+16)=CalendarYear,MONTH(JunSun1+16)=6),JunSun1+16,""))</f>
        <v>44361</v>
      </c>
      <c r="K22" s="4">
        <f>IF(DAY(JunSun1)=1,IF(AND(YEAR(JunSun1+10)=CalendarYear,MONTH(JunSun1+10)=6),JunSun1+10,""),IF(AND(YEAR(JunSun1+17)=CalendarYear,MONTH(JunSun1+17)=6),JunSun1+17,""))</f>
        <v>44362</v>
      </c>
      <c r="L22" s="108">
        <f>IF(DAY(JunSun1)=1,IF(AND(YEAR(JunSun1+11)=CalendarYear,MONTH(JunSun1+11)=6),JunSun1+11,""),IF(AND(YEAR(JunSun1+18)=CalendarYear,MONTH(JunSun1+18)=6),JunSun1+18,""))</f>
        <v>44363</v>
      </c>
      <c r="M22" s="27">
        <f>IF(DAY(JunSun1)=1,IF(AND(YEAR(JunSun1+12)=CalendarYear,MONTH(JunSun1+12)=6),JunSun1+12,""),IF(AND(YEAR(JunSun1+19)=CalendarYear,MONTH(JunSun1+19)=6),JunSun1+19,""))</f>
        <v>44364</v>
      </c>
      <c r="N22" s="4">
        <f>IF(DAY(JunSun1)=1,IF(AND(YEAR(JunSun1+13)=CalendarYear,MONTH(JunSun1+13)=6),JunSun1+13,""),IF(AND(YEAR(JunSun1+20)=CalendarYear,MONTH(JunSun1+20)=6),JunSun1+20,""))</f>
        <v>44365</v>
      </c>
      <c r="O22" s="35">
        <f>IF(DAY(JunSun1)=1,IF(AND(YEAR(JunSun1+14)=CalendarYear,MONTH(JunSun1+14)=6),JunSun1+14,""),IF(AND(YEAR(JunSun1+21)=CalendarYear,MONTH(JunSun1+21)=6),JunSun1+21,""))</f>
        <v>44366</v>
      </c>
      <c r="P22" s="91"/>
      <c r="R22" s="76" t="s">
        <v>65</v>
      </c>
      <c r="V22" s="2"/>
      <c r="AD22" s="2"/>
      <c r="AL22" s="2"/>
    </row>
    <row r="23" spans="1:38" ht="15" customHeight="1" x14ac:dyDescent="0.2">
      <c r="B23" s="71">
        <f>IF(DAY(MaySun1)=1,IF(AND(YEAR(MaySun1+15)=CalendarYear,MONTH(MaySun1+15)=5),MaySun1+15,""),IF(AND(YEAR(MaySun1+22)=CalendarYear,MONTH(MaySun1+22)=5),MaySun1+22,""))</f>
        <v>44332</v>
      </c>
      <c r="C23" s="4">
        <f>IF(DAY(MaySun1)=1,IF(AND(YEAR(MaySun1+16)=CalendarYear,MONTH(MaySun1+16)=5),MaySun1+16,""),IF(AND(YEAR(MaySun1+23)=CalendarYear,MONTH(MaySun1+23)=5),MaySun1+23,""))</f>
        <v>44333</v>
      </c>
      <c r="D23" s="4">
        <f>IF(DAY(MaySun1)=1,IF(AND(YEAR(MaySun1+17)=CalendarYear,MONTH(MaySun1+17)=5),MaySun1+17,""),IF(AND(YEAR(MaySun1+24)=CalendarYear,MONTH(MaySun1+24)=5),MaySun1+24,""))</f>
        <v>44334</v>
      </c>
      <c r="E23" s="4">
        <f>IF(DAY(MaySun1)=1,IF(AND(YEAR(MaySun1+18)=CalendarYear,MONTH(MaySun1+18)=5),MaySun1+18,""),IF(AND(YEAR(MaySun1+25)=CalendarYear,MONTH(MaySun1+25)=5),MaySun1+25,""))</f>
        <v>44335</v>
      </c>
      <c r="F23" s="108">
        <f>IF(DAY(MaySun1)=1,IF(AND(YEAR(MaySun1+19)=CalendarYear,MONTH(MaySun1+19)=5),MaySun1+19,""),IF(AND(YEAR(MaySun1+26)=CalendarYear,MONTH(MaySun1+26)=5),MaySun1+26,""))</f>
        <v>44336</v>
      </c>
      <c r="G23" s="4">
        <f>IF(DAY(MaySun1)=1,IF(AND(YEAR(MaySun1+20)=CalendarYear,MONTH(MaySun1+20)=5),MaySun1+20,""),IF(AND(YEAR(MaySun1+27)=CalendarYear,MONTH(MaySun1+27)=5),MaySun1+27,""))</f>
        <v>44337</v>
      </c>
      <c r="H23" s="35">
        <f>IF(DAY(MaySun1)=1,IF(AND(YEAR(MaySun1+21)=CalendarYear,MONTH(MaySun1+21)=5),MaySun1+21,""),IF(AND(YEAR(MaySun1+28)=CalendarYear,MONTH(MaySun1+28)=5),MaySun1+28,""))</f>
        <v>44338</v>
      </c>
      <c r="I23" s="27">
        <f>IF(DAY(JunSun1)=1,IF(AND(YEAR(JunSun1+15)=CalendarYear,MONTH(JunSun1+15)=6),JunSun1+15,""),IF(AND(YEAR(JunSun1+22)=CalendarYear,MONTH(JunSun1+22)=6),JunSun1+22,""))</f>
        <v>44367</v>
      </c>
      <c r="J23" s="4">
        <f>IF(DAY(JunSun1)=1,IF(AND(YEAR(JunSun1+16)=CalendarYear,MONTH(JunSun1+16)=6),JunSun1+16,""),IF(AND(YEAR(JunSun1+23)=CalendarYear,MONTH(JunSun1+23)=6),JunSun1+23,""))</f>
        <v>44368</v>
      </c>
      <c r="K23" s="4">
        <f>IF(DAY(JunSun1)=1,IF(AND(YEAR(JunSun1+17)=CalendarYear,MONTH(JunSun1+17)=6),JunSun1+17,""),IF(AND(YEAR(JunSun1+24)=CalendarYear,MONTH(JunSun1+24)=6),JunSun1+24,""))</f>
        <v>44369</v>
      </c>
      <c r="L23" s="30">
        <f>IF(DAY(JunSun1)=1,IF(AND(YEAR(JunSun1+18)=CalendarYear,MONTH(JunSun1+18)=6),JunSun1+18,""),IF(AND(YEAR(JunSun1+25)=CalendarYear,MONTH(JunSun1+25)=6),JunSun1+25,""))</f>
        <v>44370</v>
      </c>
      <c r="M23" s="30">
        <f>IF(DAY(JunSun1)=1,IF(AND(YEAR(JunSun1+19)=CalendarYear,MONTH(JunSun1+19)=6),JunSun1+19,""),IF(AND(YEAR(JunSun1+26)=CalendarYear,MONTH(JunSun1+26)=6),JunSun1+26,""))</f>
        <v>44371</v>
      </c>
      <c r="N23" s="4">
        <f>IF(DAY(JunSun1)=1,IF(AND(YEAR(JunSun1+20)=CalendarYear,MONTH(JunSun1+20)=6),JunSun1+20,""),IF(AND(YEAR(JunSun1+27)=CalendarYear,MONTH(JunSun1+27)=6),JunSun1+27,""))</f>
        <v>44372</v>
      </c>
      <c r="O23" s="35">
        <f>IF(DAY(JunSun1)=1,IF(AND(YEAR(JunSun1+21)=CalendarYear,MONTH(JunSun1+21)=6),JunSun1+21,""),IF(AND(YEAR(JunSun1+28)=CalendarYear,MONTH(JunSun1+28)=6),JunSun1+28,""))</f>
        <v>44373</v>
      </c>
      <c r="P23" s="91"/>
      <c r="R23" s="77"/>
      <c r="V23" s="2"/>
      <c r="AD23" s="2"/>
      <c r="AL23" s="2"/>
    </row>
    <row r="24" spans="1:38" ht="15" customHeight="1" x14ac:dyDescent="0.2">
      <c r="B24" s="71">
        <f>IF(DAY(MaySun1)=1,IF(AND(YEAR(MaySun1+22)=CalendarYear,MONTH(MaySun1+22)=5),MaySun1+22,""),IF(AND(YEAR(MaySun1+29)=CalendarYear,MONTH(MaySun1+29)=5),MaySun1+29,""))</f>
        <v>44339</v>
      </c>
      <c r="C24" s="4">
        <f>IF(DAY(MaySun1)=1,IF(AND(YEAR(MaySun1+23)=CalendarYear,MONTH(MaySun1+23)=5),MaySun1+23,""),IF(AND(YEAR(MaySun1+30)=CalendarYear,MONTH(MaySun1+30)=5),MaySun1+30,""))</f>
        <v>44340</v>
      </c>
      <c r="D24" s="4">
        <f>IF(DAY(MaySun1)=1,IF(AND(YEAR(MaySun1+24)=CalendarYear,MONTH(MaySun1+24)=5),MaySun1+24,""),IF(AND(YEAR(MaySun1+31)=CalendarYear,MONTH(MaySun1+31)=5),MaySun1+31,""))</f>
        <v>44341</v>
      </c>
      <c r="E24" s="30">
        <f>IF(DAY(MaySun1)=1,IF(AND(YEAR(MaySun1+25)=CalendarYear,MONTH(MaySun1+25)=5),MaySun1+25,""),IF(AND(YEAR(MaySun1+32)=CalendarYear,MONTH(MaySun1+32)=5),MaySun1+32,""))</f>
        <v>44342</v>
      </c>
      <c r="F24" s="30">
        <f>IF(DAY(MaySun1)=1,IF(AND(YEAR(MaySun1+26)=CalendarYear,MONTH(MaySun1+26)=5),MaySun1+26,""),IF(AND(YEAR(MaySun1+33)=CalendarYear,MONTH(MaySun1+33)=5),MaySun1+33,""))</f>
        <v>44343</v>
      </c>
      <c r="G24" s="4">
        <f>IF(DAY(MaySun1)=1,IF(AND(YEAR(MaySun1+27)=CalendarYear,MONTH(MaySun1+27)=5),MaySun1+27,""),IF(AND(YEAR(MaySun1+34)=CalendarYear,MONTH(MaySun1+34)=5),MaySun1+34,""))</f>
        <v>44344</v>
      </c>
      <c r="H24" s="35">
        <f>IF(DAY(MaySun1)=1,IF(AND(YEAR(MaySun1+28)=CalendarYear,MONTH(MaySun1+28)=5),MaySun1+28,""),IF(AND(YEAR(MaySun1+35)=CalendarYear,MONTH(MaySun1+35)=5),MaySun1+35,""))</f>
        <v>44345</v>
      </c>
      <c r="I24" s="27">
        <f>IF(DAY(JunSun1)=1,IF(AND(YEAR(JunSun1+22)=CalendarYear,MONTH(JunSun1+22)=6),JunSun1+22,""),IF(AND(YEAR(JunSun1+29)=CalendarYear,MONTH(JunSun1+29)=6),JunSun1+29,""))</f>
        <v>44374</v>
      </c>
      <c r="J24" s="4">
        <f>IF(DAY(JunSun1)=1,IF(AND(YEAR(JunSun1+23)=CalendarYear,MONTH(JunSun1+23)=6),JunSun1+23,""),IF(AND(YEAR(JunSun1+30)=CalendarYear,MONTH(JunSun1+30)=6),JunSun1+30,""))</f>
        <v>44375</v>
      </c>
      <c r="K24" s="4">
        <f>IF(DAY(JunSun1)=1,IF(AND(YEAR(JunSun1+24)=CalendarYear,MONTH(JunSun1+24)=6),JunSun1+24,""),IF(AND(YEAR(JunSun1+31)=CalendarYear,MONTH(JunSun1+31)=6),JunSun1+31,""))</f>
        <v>44376</v>
      </c>
      <c r="L24" s="4">
        <f>IF(DAY(JunSun1)=1,IF(AND(YEAR(JunSun1+25)=CalendarYear,MONTH(JunSun1+25)=6),JunSun1+25,""),IF(AND(YEAR(JunSun1+32)=CalendarYear,MONTH(JunSun1+32)=6),JunSun1+32,""))</f>
        <v>44377</v>
      </c>
      <c r="M24" s="4" t="str">
        <f>IF(DAY(JunSun1)=1,IF(AND(YEAR(JunSun1+26)=CalendarYear,MONTH(JunSun1+26)=6),JunSun1+26,""),IF(AND(YEAR(JunSun1+33)=CalendarYear,MONTH(JunSun1+33)=6),JunSun1+33,""))</f>
        <v/>
      </c>
      <c r="N24" s="4" t="str">
        <f>IF(DAY(JunSun1)=1,IF(AND(YEAR(JunSun1+27)=CalendarYear,MONTH(JunSun1+27)=6),JunSun1+27,""),IF(AND(YEAR(JunSun1+34)=CalendarYear,MONTH(JunSun1+34)=6),JunSun1+34,""))</f>
        <v/>
      </c>
      <c r="O24" s="35" t="str">
        <f>IF(DAY(JunSun1)=1,IF(AND(YEAR(JunSun1+28)=CalendarYear,MONTH(JunSun1+28)=6),JunSun1+28,""),IF(AND(YEAR(JunSun1+35)=CalendarYear,MONTH(JunSun1+35)=6),JunSun1+35,""))</f>
        <v/>
      </c>
      <c r="P24" s="91"/>
      <c r="R24" s="1"/>
      <c r="V24" s="2"/>
      <c r="AD24" s="2"/>
      <c r="AL24" s="2"/>
    </row>
    <row r="25" spans="1:38" ht="15" customHeight="1" x14ac:dyDescent="0.2">
      <c r="B25" s="72">
        <f>IF(DAY(MaySun1)=1,IF(AND(YEAR(MaySun1+29)=CalendarYear,MONTH(MaySun1+29)=5),MaySun1+29,""),IF(AND(YEAR(MaySun1+36)=CalendarYear,MONTH(MaySun1+36)=5),MaySun1+36,""))</f>
        <v>44346</v>
      </c>
      <c r="C25" s="37">
        <f>IF(DAY(MaySun1)=1,IF(AND(YEAR(MaySun1+30)=CalendarYear,MONTH(MaySun1+30)=5),MaySun1+30,""),IF(AND(YEAR(MaySun1+37)=CalendarYear,MONTH(MaySun1+37)=5),MaySun1+37,""))</f>
        <v>44347</v>
      </c>
      <c r="D25" s="37" t="str">
        <f>IF(DAY(MaySun1)=1,IF(AND(YEAR(MaySun1+31)=CalendarYear,MONTH(MaySun1+31)=5),MaySun1+31,""),IF(AND(YEAR(MaySun1+38)=CalendarYear,MONTH(MaySun1+38)=5),MaySun1+38,""))</f>
        <v/>
      </c>
      <c r="E25" s="37" t="str">
        <f>IF(DAY(MaySun1)=1,IF(AND(YEAR(MaySun1+32)=CalendarYear,MONTH(MaySun1+32)=5),MaySun1+32,""),IF(AND(YEAR(MaySun1+39)=CalendarYear,MONTH(MaySun1+39)=5),MaySun1+39,""))</f>
        <v/>
      </c>
      <c r="F25" s="37" t="str">
        <f>IF(DAY(MaySun1)=1,IF(AND(YEAR(MaySun1+33)=CalendarYear,MONTH(MaySun1+33)=5),MaySun1+33,""),IF(AND(YEAR(MaySun1+40)=CalendarYear,MONTH(MaySun1+40)=5),MaySun1+40,""))</f>
        <v/>
      </c>
      <c r="G25" s="37" t="str">
        <f>IF(DAY(MaySun1)=1,IF(AND(YEAR(MaySun1+34)=CalendarYear,MONTH(MaySun1+34)=5),MaySun1+34,""),IF(AND(YEAR(MaySun1+41)=CalendarYear,MONTH(MaySun1+41)=5),MaySun1+41,""))</f>
        <v/>
      </c>
      <c r="H25" s="38" t="str">
        <f>IF(DAY(MaySun1)=1,IF(AND(YEAR(MaySun1+35)=CalendarYear,MONTH(MaySun1+35)=5),MaySun1+35,""),IF(AND(YEAR(MaySun1+42)=CalendarYear,MONTH(MaySun1+42)=5),MaySun1+42,""))</f>
        <v/>
      </c>
      <c r="I25" s="37" t="str">
        <f>IF(DAY(JunSun1)=1,IF(AND(YEAR(JunSun1+29)=CalendarYear,MONTH(JunSun1+29)=6),JunSun1+29,""),IF(AND(YEAR(JunSun1+36)=CalendarYear,MONTH(JunSun1+36)=6),JunSun1+36,""))</f>
        <v/>
      </c>
      <c r="J25" s="37" t="str">
        <f>IF(DAY(JunSun1)=1,IF(AND(YEAR(JunSun1+30)=CalendarYear,MONTH(JunSun1+30)=6),JunSun1+30,""),IF(AND(YEAR(JunSun1+37)=CalendarYear,MONTH(JunSun1+37)=6),JunSun1+37,""))</f>
        <v/>
      </c>
      <c r="K25" s="37" t="str">
        <f>IF(DAY(JunSun1)=1,IF(AND(YEAR(JunSun1+31)=CalendarYear,MONTH(JunSun1+31)=6),JunSun1+31,""),IF(AND(YEAR(JunSun1+38)=CalendarYear,MONTH(JunSun1+38)=6),JunSun1+38,""))</f>
        <v/>
      </c>
      <c r="L25" s="37" t="str">
        <f>IF(DAY(JunSun1)=1,IF(AND(YEAR(JunSun1+32)=CalendarYear,MONTH(JunSun1+32)=6),JunSun1+32,""),IF(AND(YEAR(JunSun1+39)=CalendarYear,MONTH(JunSun1+39)=6),JunSun1+39,""))</f>
        <v/>
      </c>
      <c r="M25" s="37" t="str">
        <f>IF(DAY(JunSun1)=1,IF(AND(YEAR(JunSun1+33)=CalendarYear,MONTH(JunSun1+33)=6),JunSun1+33,""),IF(AND(YEAR(JunSun1+40)=CalendarYear,MONTH(JunSun1+40)=6),JunSun1+40,""))</f>
        <v/>
      </c>
      <c r="N25" s="37" t="str">
        <f>IF(DAY(JunSun1)=1,IF(AND(YEAR(JunSun1+34)=CalendarYear,MONTH(JunSun1+34)=6),JunSun1+34,""),IF(AND(YEAR(JunSun1+41)=CalendarYear,MONTH(JunSun1+41)=6),JunSun1+41,""))</f>
        <v/>
      </c>
      <c r="O25" s="38" t="str">
        <f>IF(DAY(JunSun1)=1,IF(AND(YEAR(JunSun1+35)=CalendarYear,MONTH(JunSun1+35)=6),JunSun1+35,""),IF(AND(YEAR(JunSun1+42)=CalendarYear,MONTH(JunSun1+42)=6),JunSun1+42,""))</f>
        <v/>
      </c>
      <c r="P25" s="91"/>
      <c r="S25" s="12"/>
      <c r="V25" s="2"/>
      <c r="AD25" s="2"/>
      <c r="AL25" s="2"/>
    </row>
    <row r="26" spans="1:38" ht="15" customHeight="1" x14ac:dyDescent="0.2">
      <c r="A26" s="24" t="s">
        <v>11</v>
      </c>
      <c r="B26" s="164" t="s">
        <v>32</v>
      </c>
      <c r="C26" s="154"/>
      <c r="D26" s="154"/>
      <c r="E26" s="154"/>
      <c r="F26" s="154"/>
      <c r="G26" s="154"/>
      <c r="H26" s="155"/>
      <c r="I26" s="154" t="s">
        <v>33</v>
      </c>
      <c r="J26" s="154"/>
      <c r="K26" s="154"/>
      <c r="L26" s="154"/>
      <c r="M26" s="154"/>
      <c r="N26" s="154"/>
      <c r="O26" s="155"/>
      <c r="P26" s="92"/>
      <c r="Q26" s="2"/>
      <c r="T26" s="2"/>
      <c r="U26" s="2"/>
      <c r="V26" s="2"/>
      <c r="AD26" s="2"/>
      <c r="AL26" s="2"/>
    </row>
    <row r="27" spans="1:38" ht="15" customHeight="1" x14ac:dyDescent="0.2">
      <c r="A27" s="24" t="s">
        <v>20</v>
      </c>
      <c r="B27" s="70" t="s">
        <v>0</v>
      </c>
      <c r="C27" s="17" t="s">
        <v>51</v>
      </c>
      <c r="D27" s="17" t="s">
        <v>52</v>
      </c>
      <c r="E27" s="17" t="s">
        <v>53</v>
      </c>
      <c r="F27" s="17" t="s">
        <v>54</v>
      </c>
      <c r="G27" s="17" t="s">
        <v>55</v>
      </c>
      <c r="H27" s="34" t="s">
        <v>56</v>
      </c>
      <c r="I27" s="28" t="s">
        <v>0</v>
      </c>
      <c r="J27" s="17" t="s">
        <v>51</v>
      </c>
      <c r="K27" s="17" t="s">
        <v>52</v>
      </c>
      <c r="L27" s="17" t="s">
        <v>53</v>
      </c>
      <c r="M27" s="17" t="s">
        <v>54</v>
      </c>
      <c r="N27" s="17" t="s">
        <v>55</v>
      </c>
      <c r="O27" s="34" t="s">
        <v>56</v>
      </c>
      <c r="P27" s="91"/>
    </row>
    <row r="28" spans="1:38" ht="15" customHeight="1" x14ac:dyDescent="0.2">
      <c r="A28" s="24"/>
      <c r="B28" s="71" t="str">
        <f>IF(DAY(JulSun1)=1,"",IF(AND(YEAR(JulSun1+1)=CalendarYear,MONTH(JulSun1+1)=7),JulSun1+1,""))</f>
        <v/>
      </c>
      <c r="C28" s="4" t="str">
        <f>IF(DAY(JulSun1)=1,"",IF(AND(YEAR(JulSun1+2)=CalendarYear,MONTH(JulSun1+2)=7),JulSun1+2,""))</f>
        <v/>
      </c>
      <c r="D28" s="4" t="str">
        <f>IF(DAY(JulSun1)=1,"",IF(AND(YEAR(JulSun1+3)=CalendarYear,MONTH(JulSun1+3)=7),JulSun1+3,""))</f>
        <v/>
      </c>
      <c r="E28" s="4" t="str">
        <f>IF(DAY(JulSun1)=1,"",IF(AND(YEAR(JulSun1+4)=CalendarYear,MONTH(JulSun1+4)=7),JulSun1+4,""))</f>
        <v/>
      </c>
      <c r="F28" s="4">
        <f>IF(DAY(JulSun1)=1,"",IF(AND(YEAR(JulSun1+5)=CalendarYear,MONTH(JulSun1+5)=7),JulSun1+5,""))</f>
        <v>44378</v>
      </c>
      <c r="G28" s="4">
        <f>IF(DAY(JulSun1)=1,"",IF(AND(YEAR(JulSun1+6)=CalendarYear,MONTH(JulSun1+6)=7),JulSun1+6,""))</f>
        <v>44379</v>
      </c>
      <c r="H28" s="35">
        <f>IF(DAY(JulSun1)=1,IF(AND(YEAR(JulSun1)=CalendarYear,MONTH(JulSun1)=7),JulSun1,""),IF(AND(YEAR(JulSun1+7)=CalendarYear,MONTH(JulSun1+7)=7),JulSun1+7,""))</f>
        <v>44380</v>
      </c>
      <c r="I28" s="27">
        <f>IF(DAY(AugSun1)=1,"",IF(AND(YEAR(AugSun1+1)=CalendarYear,MONTH(AugSun1+1)=8),AugSun1+1,""))</f>
        <v>44409</v>
      </c>
      <c r="J28" s="27">
        <f>IF(DAY(AugSun1)=1,"",IF(AND(YEAR(AugSun1+2)=CalendarYear,MONTH(AugSun1+2)=8),AugSun1+2,""))</f>
        <v>44410</v>
      </c>
      <c r="K28" s="4">
        <f>IF(DAY(AugSun1)=1,"",IF(AND(YEAR(AugSun1+3)=CalendarYear,MONTH(AugSun1+3)=8),AugSun1+3,""))</f>
        <v>44411</v>
      </c>
      <c r="L28" s="30">
        <f>IF(DAY(AugSun1)=1,"",IF(AND(YEAR(AugSun1+4)=CalendarYear,MONTH(AugSun1+4)=8),AugSun1+4,""))</f>
        <v>44412</v>
      </c>
      <c r="M28" s="30">
        <f>IF(DAY(AugSun1)=1,"",IF(AND(YEAR(AugSun1+5)=CalendarYear,MONTH(AugSun1+5)=8),AugSun1+5,""))</f>
        <v>44413</v>
      </c>
      <c r="N28" s="4">
        <f>IF(DAY(AugSun1)=1,"",IF(AND(YEAR(AugSun1+6)=CalendarYear,MONTH(AugSun1+6)=8),AugSun1+6,""))</f>
        <v>44414</v>
      </c>
      <c r="O28" s="35">
        <f>IF(DAY(AugSun1)=1,IF(AND(YEAR(AugSun1)=CalendarYear,MONTH(AugSun1)=8),AugSun1,""),IF(AND(YEAR(AugSun1+7)=CalendarYear,MONTH(AugSun1+7)=8),AugSun1+7,""))</f>
        <v>44415</v>
      </c>
      <c r="P28" s="91"/>
    </row>
    <row r="29" spans="1:38" ht="15" customHeight="1" x14ac:dyDescent="0.2">
      <c r="A29" s="24"/>
      <c r="B29" s="71">
        <f>IF(DAY(JulSun1)=1,IF(AND(YEAR(JulSun1+1)=CalendarYear,MONTH(JulSun1+1)=7),JulSun1+1,""),IF(AND(YEAR(JulSun1+8)=CalendarYear,MONTH(JulSun1+8)=7),JulSun1+8,""))</f>
        <v>44381</v>
      </c>
      <c r="C29" s="4">
        <f>IF(DAY(JulSun1)=1,IF(AND(YEAR(JulSun1+2)=CalendarYear,MONTH(JulSun1+2)=7),JulSun1+2,""),IF(AND(YEAR(JulSun1+9)=CalendarYear,MONTH(JulSun1+9)=7),JulSun1+9,""))</f>
        <v>44382</v>
      </c>
      <c r="D29" s="4">
        <f>IF(DAY(JulSun1)=1,IF(AND(YEAR(JulSun1+3)=CalendarYear,MONTH(JulSun1+3)=7),JulSun1+3,""),IF(AND(YEAR(JulSun1+10)=CalendarYear,MONTH(JulSun1+10)=7),JulSun1+10,""))</f>
        <v>44383</v>
      </c>
      <c r="E29" s="30">
        <f>IF(DAY(JulSun1)=1,IF(AND(YEAR(JulSun1+4)=CalendarYear,MONTH(JulSun1+4)=7),JulSun1+4,""),IF(AND(YEAR(JulSun1+11)=CalendarYear,MONTH(JulSun1+11)=7),JulSun1+11,""))</f>
        <v>44384</v>
      </c>
      <c r="F29" s="30">
        <f>IF(DAY(JulSun1)=1,IF(AND(YEAR(JulSun1+5)=CalendarYear,MONTH(JulSun1+5)=7),JulSun1+5,""),IF(AND(YEAR(JulSun1+12)=CalendarYear,MONTH(JulSun1+12)=7),JulSun1+12,""))</f>
        <v>44385</v>
      </c>
      <c r="G29" s="4">
        <f>IF(DAY(JulSun1)=1,IF(AND(YEAR(JulSun1+6)=CalendarYear,MONTH(JulSun1+6)=7),JulSun1+6,""),IF(AND(YEAR(JulSun1+13)=CalendarYear,MONTH(JulSun1+13)=7),JulSun1+13,""))</f>
        <v>44386</v>
      </c>
      <c r="H29" s="35">
        <f>IF(DAY(JulSun1)=1,IF(AND(YEAR(JulSun1+7)=CalendarYear,MONTH(JulSun1+7)=7),JulSun1+7,""),IF(AND(YEAR(JulSun1+14)=CalendarYear,MONTH(JulSun1+14)=7),JulSun1+14,""))</f>
        <v>44387</v>
      </c>
      <c r="I29" s="27">
        <f>IF(DAY(AugSun1)=1,IF(AND(YEAR(AugSun1+1)=CalendarYear,MONTH(AugSun1+1)=8),AugSun1+1,""),IF(AND(YEAR(AugSun1+8)=CalendarYear,MONTH(AugSun1+8)=8),AugSun1+8,""))</f>
        <v>44416</v>
      </c>
      <c r="J29" s="108">
        <f>IF(DAY(AugSun1)=1,IF(AND(YEAR(AugSun1+2)=CalendarYear,MONTH(AugSun1+2)=8),AugSun1+2,""),IF(AND(YEAR(AugSun1+9)=CalendarYear,MONTH(AugSun1+9)=8),AugSun1+9,""))</f>
        <v>44417</v>
      </c>
      <c r="K29" s="4">
        <f>IF(DAY(AugSun1)=1,IF(AND(YEAR(AugSun1+3)=CalendarYear,MONTH(AugSun1+3)=8),AugSun1+3,""),IF(AND(YEAR(AugSun1+10)=CalendarYear,MONTH(AugSun1+10)=8),AugSun1+10,""))</f>
        <v>44418</v>
      </c>
      <c r="L29" s="4">
        <f>IF(DAY(AugSun1)=1,IF(AND(YEAR(AugSun1+4)=CalendarYear,MONTH(AugSun1+4)=8),AugSun1+4,""),IF(AND(YEAR(AugSun1+11)=CalendarYear,MONTH(AugSun1+11)=8),AugSun1+11,""))</f>
        <v>44419</v>
      </c>
      <c r="M29" s="4">
        <f>IF(DAY(AugSun1)=1,IF(AND(YEAR(AugSun1+5)=CalendarYear,MONTH(AugSun1+5)=8),AugSun1+5,""),IF(AND(YEAR(AugSun1+12)=CalendarYear,MONTH(AugSun1+12)=8),AugSun1+12,""))</f>
        <v>44420</v>
      </c>
      <c r="N29" s="4">
        <f>IF(DAY(AugSun1)=1,IF(AND(YEAR(AugSun1+6)=CalendarYear,MONTH(AugSun1+6)=8),AugSun1+6,""),IF(AND(YEAR(AugSun1+13)=CalendarYear,MONTH(AugSun1+13)=8),AugSun1+13,""))</f>
        <v>44421</v>
      </c>
      <c r="O29" s="35">
        <f>IF(DAY(AugSun1)=1,IF(AND(YEAR(AugSun1+7)=CalendarYear,MONTH(AugSun1+7)=8),AugSun1+7,""),IF(AND(YEAR(AugSun1+14)=CalendarYear,MONTH(AugSun1+14)=8),AugSun1+14,""))</f>
        <v>44422</v>
      </c>
      <c r="P29" s="91"/>
    </row>
    <row r="30" spans="1:38" ht="15" customHeight="1" x14ac:dyDescent="0.2">
      <c r="B30" s="71">
        <f>IF(DAY(JulSun1)=1,IF(AND(YEAR(JulSun1+8)=CalendarYear,MONTH(JulSun1+8)=7),JulSun1+8,""),IF(AND(YEAR(JulSun1+15)=CalendarYear,MONTH(JulSun1+15)=7),JulSun1+15,""))</f>
        <v>44388</v>
      </c>
      <c r="C30" s="4">
        <f>IF(DAY(JulSun1)=1,IF(AND(YEAR(JulSun1+9)=CalendarYear,MONTH(JulSun1+9)=7),JulSun1+9,""),IF(AND(YEAR(JulSun1+16)=CalendarYear,MONTH(JulSun1+16)=7),JulSun1+16,""))</f>
        <v>44389</v>
      </c>
      <c r="D30" s="4">
        <f>IF(DAY(JulSun1)=1,IF(AND(YEAR(JulSun1+10)=CalendarYear,MONTH(JulSun1+10)=7),JulSun1+10,""),IF(AND(YEAR(JulSun1+17)=CalendarYear,MONTH(JulSun1+17)=7),JulSun1+17,""))</f>
        <v>44390</v>
      </c>
      <c r="E30" s="4">
        <f>IF(DAY(JulSun1)=1,IF(AND(YEAR(JulSun1+11)=CalendarYear,MONTH(JulSun1+11)=7),JulSun1+11,""),IF(AND(YEAR(JulSun1+18)=CalendarYear,MONTH(JulSun1+18)=7),JulSun1+18,""))</f>
        <v>44391</v>
      </c>
      <c r="F30" s="4">
        <f>IF(DAY(JulSun1)=1,IF(AND(YEAR(JulSun1+12)=CalendarYear,MONTH(JulSun1+12)=7),JulSun1+12,""),IF(AND(YEAR(JulSun1+19)=CalendarYear,MONTH(JulSun1+19)=7),JulSun1+19,""))</f>
        <v>44392</v>
      </c>
      <c r="G30" s="4">
        <f>IF(DAY(JulSun1)=1,IF(AND(YEAR(JulSun1+13)=CalendarYear,MONTH(JulSun1+13)=7),JulSun1+13,""),IF(AND(YEAR(JulSun1+20)=CalendarYear,MONTH(JulSun1+20)=7),JulSun1+20,""))</f>
        <v>44393</v>
      </c>
      <c r="H30" s="35">
        <f>IF(DAY(JulSun1)=1,IF(AND(YEAR(JulSun1+14)=CalendarYear,MONTH(JulSun1+14)=7),JulSun1+14,""),IF(AND(YEAR(JulSun1+21)=CalendarYear,MONTH(JulSun1+21)=7),JulSun1+21,""))</f>
        <v>44394</v>
      </c>
      <c r="I30" s="27">
        <f>IF(DAY(AugSun1)=1,IF(AND(YEAR(AugSun1+8)=CalendarYear,MONTH(AugSun1+8)=8),AugSun1+8,""),IF(AND(YEAR(AugSun1+15)=CalendarYear,MONTH(AugSun1+15)=8),AugSun1+15,""))</f>
        <v>44423</v>
      </c>
      <c r="J30" s="4">
        <f>IF(DAY(AugSun1)=1,IF(AND(YEAR(AugSun1+9)=CalendarYear,MONTH(AugSun1+9)=8),AugSun1+9,""),IF(AND(YEAR(AugSun1+16)=CalendarYear,MONTH(AugSun1+16)=8),AugSun1+16,""))</f>
        <v>44424</v>
      </c>
      <c r="K30" s="4">
        <f>IF(DAY(AugSun1)=1,IF(AND(YEAR(AugSun1+10)=CalendarYear,MONTH(AugSun1+10)=8),AugSun1+10,""),IF(AND(YEAR(AugSun1+17)=CalendarYear,MONTH(AugSun1+17)=8),AugSun1+17,""))</f>
        <v>44425</v>
      </c>
      <c r="L30" s="30">
        <f>IF(DAY(AugSun1)=1,IF(AND(YEAR(AugSun1+11)=CalendarYear,MONTH(AugSun1+11)=8),AugSun1+11,""),IF(AND(YEAR(AugSun1+18)=CalendarYear,MONTH(AugSun1+18)=8),AugSun1+18,""))</f>
        <v>44426</v>
      </c>
      <c r="M30" s="30">
        <f>IF(DAY(AugSun1)=1,IF(AND(YEAR(AugSun1+12)=CalendarYear,MONTH(AugSun1+12)=8),AugSun1+12,""),IF(AND(YEAR(AugSun1+19)=CalendarYear,MONTH(AugSun1+19)=8),AugSun1+19,""))</f>
        <v>44427</v>
      </c>
      <c r="N30" s="4">
        <f>IF(DAY(AugSun1)=1,IF(AND(YEAR(AugSun1+13)=CalendarYear,MONTH(AugSun1+13)=8),AugSun1+13,""),IF(AND(YEAR(AugSun1+20)=CalendarYear,MONTH(AugSun1+20)=8),AugSun1+20,""))</f>
        <v>44428</v>
      </c>
      <c r="O30" s="35">
        <f>IF(DAY(AugSun1)=1,IF(AND(YEAR(AugSun1+14)=CalendarYear,MONTH(AugSun1+14)=8),AugSun1+14,""),IF(AND(YEAR(AugSun1+21)=CalendarYear,MONTH(AugSun1+21)=8),AugSun1+21,""))</f>
        <v>44429</v>
      </c>
      <c r="P30" s="91"/>
    </row>
    <row r="31" spans="1:38" ht="15" customHeight="1" x14ac:dyDescent="0.2">
      <c r="B31" s="71">
        <f>IF(DAY(JulSun1)=1,IF(AND(YEAR(JulSun1+15)=CalendarYear,MONTH(JulSun1+15)=7),JulSun1+15,""),IF(AND(YEAR(JulSun1+22)=CalendarYear,MONTH(JulSun1+22)=7),JulSun1+22,""))</f>
        <v>44395</v>
      </c>
      <c r="C31" s="4">
        <f>IF(DAY(JulSun1)=1,IF(AND(YEAR(JulSun1+16)=CalendarYear,MONTH(JulSun1+16)=7),JulSun1+16,""),IF(AND(YEAR(JulSun1+23)=CalendarYear,MONTH(JulSun1+23)=7),JulSun1+23,""))</f>
        <v>44396</v>
      </c>
      <c r="D31" s="4">
        <f>IF(DAY(JulSun1)=1,IF(AND(YEAR(JulSun1+17)=CalendarYear,MONTH(JulSun1+17)=7),JulSun1+17,""),IF(AND(YEAR(JulSun1+24)=CalendarYear,MONTH(JulSun1+24)=7),JulSun1+24,""))</f>
        <v>44397</v>
      </c>
      <c r="E31" s="30">
        <f>IF(DAY(JulSun1)=1,IF(AND(YEAR(JulSun1+18)=CalendarYear,MONTH(JulSun1+18)=7),JulSun1+18,""),IF(AND(YEAR(JulSun1+25)=CalendarYear,MONTH(JulSun1+25)=7),JulSun1+25,""))</f>
        <v>44398</v>
      </c>
      <c r="F31" s="30">
        <f>IF(DAY(JulSun1)=1,IF(AND(YEAR(JulSun1+19)=CalendarYear,MONTH(JulSun1+19)=7),JulSun1+19,""),IF(AND(YEAR(JulSun1+26)=CalendarYear,MONTH(JulSun1+26)=7),JulSun1+26,""))</f>
        <v>44399</v>
      </c>
      <c r="G31" s="4">
        <f>IF(DAY(JulSun1)=1,IF(AND(YEAR(JulSun1+20)=CalendarYear,MONTH(JulSun1+20)=7),JulSun1+20,""),IF(AND(YEAR(JulSun1+27)=CalendarYear,MONTH(JulSun1+27)=7),JulSun1+27,""))</f>
        <v>44400</v>
      </c>
      <c r="H31" s="35">
        <f>IF(DAY(JulSun1)=1,IF(AND(YEAR(JulSun1+21)=CalendarYear,MONTH(JulSun1+21)=7),JulSun1+21,""),IF(AND(YEAR(JulSun1+28)=CalendarYear,MONTH(JulSun1+28)=7),JulSun1+28,""))</f>
        <v>44401</v>
      </c>
      <c r="I31" s="27">
        <f>IF(DAY(AugSun1)=1,IF(AND(YEAR(AugSun1+15)=CalendarYear,MONTH(AugSun1+15)=8),AugSun1+15,""),IF(AND(YEAR(AugSun1+22)=CalendarYear,MONTH(AugSun1+22)=8),AugSun1+22,""))</f>
        <v>44430</v>
      </c>
      <c r="J31" s="4">
        <f>IF(DAY(AugSun1)=1,IF(AND(YEAR(AugSun1+16)=CalendarYear,MONTH(AugSun1+16)=8),AugSun1+16,""),IF(AND(YEAR(AugSun1+23)=CalendarYear,MONTH(AugSun1+23)=8),AugSun1+23,""))</f>
        <v>44431</v>
      </c>
      <c r="K31" s="4">
        <f>IF(DAY(AugSun1)=1,IF(AND(YEAR(AugSun1+17)=CalendarYear,MONTH(AugSun1+17)=8),AugSun1+17,""),IF(AND(YEAR(AugSun1+24)=CalendarYear,MONTH(AugSun1+24)=8),AugSun1+24,""))</f>
        <v>44432</v>
      </c>
      <c r="L31" s="4">
        <f>IF(DAY(AugSun1)=1,IF(AND(YEAR(AugSun1+18)=CalendarYear,MONTH(AugSun1+18)=8),AugSun1+18,""),IF(AND(YEAR(AugSun1+25)=CalendarYear,MONTH(AugSun1+25)=8),AugSun1+25,""))</f>
        <v>44433</v>
      </c>
      <c r="M31" s="4">
        <f>IF(DAY(AugSun1)=1,IF(AND(YEAR(AugSun1+19)=CalendarYear,MONTH(AugSun1+19)=8),AugSun1+19,""),IF(AND(YEAR(AugSun1+26)=CalendarYear,MONTH(AugSun1+26)=8),AugSun1+26,""))</f>
        <v>44434</v>
      </c>
      <c r="N31" s="4">
        <f>IF(DAY(AugSun1)=1,IF(AND(YEAR(AugSun1+20)=CalendarYear,MONTH(AugSun1+20)=8),AugSun1+20,""),IF(AND(YEAR(AugSun1+27)=CalendarYear,MONTH(AugSun1+27)=8),AugSun1+27,""))</f>
        <v>44435</v>
      </c>
      <c r="O31" s="35">
        <f>IF(DAY(AugSun1)=1,IF(AND(YEAR(AugSun1+21)=CalendarYear,MONTH(AugSun1+21)=8),AugSun1+21,""),IF(AND(YEAR(AugSun1+28)=CalendarYear,MONTH(AugSun1+28)=8),AugSun1+28,""))</f>
        <v>44436</v>
      </c>
      <c r="P31" s="91"/>
      <c r="S31" s="10"/>
    </row>
    <row r="32" spans="1:38" ht="15" customHeight="1" x14ac:dyDescent="0.2">
      <c r="B32" s="71">
        <f>IF(DAY(JulSun1)=1,IF(AND(YEAR(JulSun1+22)=CalendarYear,MONTH(JulSun1+22)=7),JulSun1+22,""),IF(AND(YEAR(JulSun1+29)=CalendarYear,MONTH(JulSun1+29)=7),JulSun1+29,""))</f>
        <v>44402</v>
      </c>
      <c r="C32" s="4">
        <f>IF(DAY(JulSun1)=1,IF(AND(YEAR(JulSun1+23)=CalendarYear,MONTH(JulSun1+23)=7),JulSun1+23,""),IF(AND(YEAR(JulSun1+30)=CalendarYear,MONTH(JulSun1+30)=7),JulSun1+30,""))</f>
        <v>44403</v>
      </c>
      <c r="D32" s="4">
        <f>IF(DAY(JulSun1)=1,IF(AND(YEAR(JulSun1+24)=CalendarYear,MONTH(JulSun1+24)=7),JulSun1+24,""),IF(AND(YEAR(JulSun1+31)=CalendarYear,MONTH(JulSun1+31)=7),JulSun1+31,""))</f>
        <v>44404</v>
      </c>
      <c r="E32" s="4">
        <f>IF(DAY(JulSun1)=1,IF(AND(YEAR(JulSun1+25)=CalendarYear,MONTH(JulSun1+25)=7),JulSun1+25,""),IF(AND(YEAR(JulSun1+32)=CalendarYear,MONTH(JulSun1+32)=7),JulSun1+32,""))</f>
        <v>44405</v>
      </c>
      <c r="F32" s="4">
        <f>IF(DAY(JulSun1)=1,IF(AND(YEAR(JulSun1+26)=CalendarYear,MONTH(JulSun1+26)=7),JulSun1+26,""),IF(AND(YEAR(JulSun1+33)=CalendarYear,MONTH(JulSun1+33)=7),JulSun1+33,""))</f>
        <v>44406</v>
      </c>
      <c r="G32" s="4">
        <f>IF(DAY(JulSun1)=1,IF(AND(YEAR(JulSun1+27)=CalendarYear,MONTH(JulSun1+27)=7),JulSun1+27,""),IF(AND(YEAR(JulSun1+34)=CalendarYear,MONTH(JulSun1+34)=7),JulSun1+34,""))</f>
        <v>44407</v>
      </c>
      <c r="H32" s="35">
        <f>IF(DAY(JulSun1)=1,IF(AND(YEAR(JulSun1+28)=CalendarYear,MONTH(JulSun1+28)=7),JulSun1+28,""),IF(AND(YEAR(JulSun1+35)=CalendarYear,MONTH(JulSun1+35)=7),JulSun1+35,""))</f>
        <v>44408</v>
      </c>
      <c r="I32" s="27">
        <f>IF(DAY(AugSun1)=1,IF(AND(YEAR(AugSun1+22)=CalendarYear,MONTH(AugSun1+22)=8),AugSun1+22,""),IF(AND(YEAR(AugSun1+29)=CalendarYear,MONTH(AugSun1+29)=8),AugSun1+29,""))</f>
        <v>44437</v>
      </c>
      <c r="J32" s="4">
        <f>IF(DAY(AugSun1)=1,IF(AND(YEAR(AugSun1+23)=CalendarYear,MONTH(AugSun1+23)=8),AugSun1+23,""),IF(AND(YEAR(AugSun1+30)=CalendarYear,MONTH(AugSun1+30)=8),AugSun1+30,""))</f>
        <v>44438</v>
      </c>
      <c r="K32" s="4">
        <f>IF(DAY(AugSun1)=1,IF(AND(YEAR(AugSun1+24)=CalendarYear,MONTH(AugSun1+24)=8),AugSun1+24,""),IF(AND(YEAR(AugSun1+31)=CalendarYear,MONTH(AugSun1+31)=8),AugSun1+31,""))</f>
        <v>44439</v>
      </c>
      <c r="L32" s="4" t="str">
        <f>IF(DAY(AugSun1)=1,IF(AND(YEAR(AugSun1+25)=CalendarYear,MONTH(AugSun1+25)=8),AugSun1+25,""),IF(AND(YEAR(AugSun1+32)=CalendarYear,MONTH(AugSun1+32)=8),AugSun1+32,""))</f>
        <v/>
      </c>
      <c r="M32" s="4" t="str">
        <f>IF(DAY(AugSun1)=1,IF(AND(YEAR(AugSun1+26)=CalendarYear,MONTH(AugSun1+26)=8),AugSun1+26,""),IF(AND(YEAR(AugSun1+33)=CalendarYear,MONTH(AugSun1+33)=8),AugSun1+33,""))</f>
        <v/>
      </c>
      <c r="N32" s="4" t="str">
        <f>IF(DAY(AugSun1)=1,IF(AND(YEAR(AugSun1+27)=CalendarYear,MONTH(AugSun1+27)=8),AugSun1+27,""),IF(AND(YEAR(AugSun1+34)=CalendarYear,MONTH(AugSun1+34)=8),AugSun1+34,""))</f>
        <v/>
      </c>
      <c r="O32" s="35" t="str">
        <f>IF(DAY(AugSun1)=1,IF(AND(YEAR(AugSun1+28)=CalendarYear,MONTH(AugSun1+28)=8),AugSun1+28,""),IF(AND(YEAR(AugSun1+35)=CalendarYear,MONTH(AugSun1+35)=8),AugSun1+35,""))</f>
        <v/>
      </c>
      <c r="P32" s="91"/>
      <c r="S32" s="11"/>
    </row>
    <row r="33" spans="1:19" ht="15" customHeight="1" x14ac:dyDescent="0.2">
      <c r="B33" s="42" t="str">
        <f>IF(DAY(JulSun1)=1,IF(AND(YEAR(JulSun1+29)=CalendarYear,MONTH(JulSun1+29)=7),JulSun1+29,""),IF(AND(YEAR(JulSun1+36)=CalendarYear,MONTH(JulSun1+36)=7),JulSun1+36,""))</f>
        <v/>
      </c>
      <c r="C33" s="37" t="str">
        <f>IF(DAY(JulSun1)=1,IF(AND(YEAR(JulSun1+30)=CalendarYear,MONTH(JulSun1+30)=7),JulSun1+30,""),IF(AND(YEAR(JulSun1+37)=CalendarYear,MONTH(JulSun1+37)=7),JulSun1+37,""))</f>
        <v/>
      </c>
      <c r="D33" s="37" t="str">
        <f>IF(DAY(JulSun1)=1,IF(AND(YEAR(JulSun1+31)=CalendarYear,MONTH(JulSun1+31)=7),JulSun1+31,""),IF(AND(YEAR(JulSun1+38)=CalendarYear,MONTH(JulSun1+38)=7),JulSun1+38,""))</f>
        <v/>
      </c>
      <c r="E33" s="37" t="str">
        <f>IF(DAY(JulSun1)=1,IF(AND(YEAR(JulSun1+32)=CalendarYear,MONTH(JulSun1+32)=7),JulSun1+32,""),IF(AND(YEAR(JulSun1+39)=CalendarYear,MONTH(JulSun1+39)=7),JulSun1+39,""))</f>
        <v/>
      </c>
      <c r="F33" s="37" t="str">
        <f>IF(DAY(JulSun1)=1,IF(AND(YEAR(JulSun1+33)=CalendarYear,MONTH(JulSun1+33)=7),JulSun1+33,""),IF(AND(YEAR(JulSun1+40)=CalendarYear,MONTH(JulSun1+40)=7),JulSun1+40,""))</f>
        <v/>
      </c>
      <c r="G33" s="37" t="str">
        <f>IF(DAY(JulSun1)=1,IF(AND(YEAR(JulSun1+34)=CalendarYear,MONTH(JulSun1+34)=7),JulSun1+34,""),IF(AND(YEAR(JulSun1+41)=CalendarYear,MONTH(JulSun1+41)=7),JulSun1+41,""))</f>
        <v/>
      </c>
      <c r="H33" s="38" t="str">
        <f>IF(DAY(JulSun1)=1,IF(AND(YEAR(JulSun1+35)=CalendarYear,MONTH(JulSun1+35)=7),JulSun1+35,""),IF(AND(YEAR(JulSun1+42)=CalendarYear,MONTH(JulSun1+42)=7),JulSun1+42,""))</f>
        <v/>
      </c>
      <c r="I33" s="46" t="str">
        <f>IF(DAY(AugSun1)=1,IF(AND(YEAR(AugSun1+29)=CalendarYear,MONTH(AugSun1+29)=8),AugSun1+29,""),IF(AND(YEAR(AugSun1+36)=CalendarYear,MONTH(AugSun1+36)=8),AugSun1+36,""))</f>
        <v/>
      </c>
      <c r="J33" s="37" t="str">
        <f>IF(DAY(AugSun1)=1,IF(AND(YEAR(AugSun1+30)=CalendarYear,MONTH(AugSun1+30)=8),AugSun1+30,""),IF(AND(YEAR(AugSun1+37)=CalendarYear,MONTH(AugSun1+37)=8),AugSun1+37,""))</f>
        <v/>
      </c>
      <c r="K33" s="37" t="str">
        <f>IF(DAY(AugSun1)=1,IF(AND(YEAR(AugSun1+31)=CalendarYear,MONTH(AugSun1+31)=8),AugSun1+31,""),IF(AND(YEAR(AugSun1+38)=CalendarYear,MONTH(AugSun1+38)=8),AugSun1+38,""))</f>
        <v/>
      </c>
      <c r="L33" s="37" t="str">
        <f>IF(DAY(AugSun1)=1,IF(AND(YEAR(AugSun1+32)=CalendarYear,MONTH(AugSun1+32)=8),AugSun1+32,""),IF(AND(YEAR(AugSun1+39)=CalendarYear,MONTH(AugSun1+39)=8),AugSun1+39,""))</f>
        <v/>
      </c>
      <c r="M33" s="37" t="str">
        <f>IF(DAY(AugSun1)=1,IF(AND(YEAR(AugSun1+33)=CalendarYear,MONTH(AugSun1+33)=8),AugSun1+33,""),IF(AND(YEAR(AugSun1+40)=CalendarYear,MONTH(AugSun1+40)=8),AugSun1+40,""))</f>
        <v/>
      </c>
      <c r="N33" s="37" t="str">
        <f>IF(DAY(AugSun1)=1,IF(AND(YEAR(AugSun1+34)=CalendarYear,MONTH(AugSun1+34)=8),AugSun1+34,""),IF(AND(YEAR(AugSun1+41)=CalendarYear,MONTH(AugSun1+41)=8),AugSun1+41,""))</f>
        <v/>
      </c>
      <c r="O33" s="38" t="str">
        <f>IF(DAY(AugSun1)=1,IF(AND(YEAR(AugSun1+35)=CalendarYear,MONTH(AugSun1+35)=8),AugSun1+35,""),IF(AND(YEAR(AugSun1+42)=CalendarYear,MONTH(AugSun1+42)=8),AugSun1+42,""))</f>
        <v/>
      </c>
      <c r="P33" s="91"/>
      <c r="S33" s="12"/>
    </row>
    <row r="34" spans="1:19" ht="15" customHeight="1" x14ac:dyDescent="0.2">
      <c r="A34" s="24" t="s">
        <v>12</v>
      </c>
      <c r="B34" s="164" t="s">
        <v>34</v>
      </c>
      <c r="C34" s="154"/>
      <c r="D34" s="154"/>
      <c r="E34" s="154"/>
      <c r="F34" s="154"/>
      <c r="G34" s="154"/>
      <c r="H34" s="155"/>
      <c r="I34" s="154" t="s">
        <v>35</v>
      </c>
      <c r="J34" s="154"/>
      <c r="K34" s="154"/>
      <c r="L34" s="154"/>
      <c r="M34" s="154"/>
      <c r="N34" s="154"/>
      <c r="O34" s="155"/>
      <c r="P34" s="91"/>
    </row>
    <row r="35" spans="1:19" ht="15" customHeight="1" x14ac:dyDescent="0.2">
      <c r="A35" s="24" t="s">
        <v>21</v>
      </c>
      <c r="B35" s="70" t="s">
        <v>0</v>
      </c>
      <c r="C35" s="17" t="s">
        <v>51</v>
      </c>
      <c r="D35" s="17" t="s">
        <v>52</v>
      </c>
      <c r="E35" s="17" t="s">
        <v>53</v>
      </c>
      <c r="F35" s="17" t="s">
        <v>54</v>
      </c>
      <c r="G35" s="17" t="s">
        <v>55</v>
      </c>
      <c r="H35" s="34" t="s">
        <v>56</v>
      </c>
      <c r="I35" s="28" t="s">
        <v>0</v>
      </c>
      <c r="J35" s="17" t="s">
        <v>51</v>
      </c>
      <c r="K35" s="17" t="s">
        <v>52</v>
      </c>
      <c r="L35" s="17" t="s">
        <v>53</v>
      </c>
      <c r="M35" s="17" t="s">
        <v>54</v>
      </c>
      <c r="N35" s="17" t="s">
        <v>55</v>
      </c>
      <c r="O35" s="34" t="s">
        <v>56</v>
      </c>
      <c r="P35" s="91"/>
    </row>
    <row r="36" spans="1:19" ht="15" customHeight="1" x14ac:dyDescent="0.2">
      <c r="B36" s="71" t="str">
        <f>IF(DAY(SepSun1)=1,"",IF(AND(YEAR(SepSun1+1)=CalendarYear,MONTH(SepSun1+1)=9),SepSun1+1,""))</f>
        <v/>
      </c>
      <c r="C36" s="4" t="str">
        <f>IF(DAY(SepSun1)=1,"",IF(AND(YEAR(SepSun1+2)=CalendarYear,MONTH(SepSun1+2)=9),SepSun1+2,""))</f>
        <v/>
      </c>
      <c r="D36" s="4" t="str">
        <f>IF(DAY(SepSun1)=1,"",IF(AND(YEAR(SepSun1+3)=CalendarYear,MONTH(SepSun1+3)=9),SepSun1+3,""))</f>
        <v/>
      </c>
      <c r="E36" s="30">
        <f>IF(DAY(SepSun1)=1,"",IF(AND(YEAR(SepSun1+4)=CalendarYear,MONTH(SepSun1+4)=9),SepSun1+4,""))</f>
        <v>44440</v>
      </c>
      <c r="F36" s="30">
        <f>IF(DAY(SepSun1)=1,"",IF(AND(YEAR(SepSun1+5)=CalendarYear,MONTH(SepSun1+5)=9),SepSun1+5,""))</f>
        <v>44441</v>
      </c>
      <c r="G36" s="4">
        <f>IF(DAY(SepSun1)=1,"",IF(AND(YEAR(SepSun1+6)=CalendarYear,MONTH(SepSun1+6)=9),SepSun1+6,""))</f>
        <v>44442</v>
      </c>
      <c r="H36" s="35">
        <f>IF(DAY(SepSun1)=1,IF(AND(YEAR(SepSun1)=CalendarYear,MONTH(SepSun1)=9),SepSun1,""),IF(AND(YEAR(SepSun1+7)=CalendarYear,MONTH(SepSun1+7)=9),SepSun1+7,""))</f>
        <v>44443</v>
      </c>
      <c r="I36" s="27" t="str">
        <f>IF(DAY(OctSun1)=1,"",IF(AND(YEAR(OctSun1+1)=CalendarYear,MONTH(OctSun1+1)=10),OctSun1+1,""))</f>
        <v/>
      </c>
      <c r="J36" s="4" t="str">
        <f>IF(DAY(OctSun1)=1,"",IF(AND(YEAR(OctSun1+2)=CalendarYear,MONTH(OctSun1+2)=10),OctSun1+2,""))</f>
        <v/>
      </c>
      <c r="K36" s="4" t="str">
        <f>IF(DAY(OctSun1)=1,"",IF(AND(YEAR(OctSun1+3)=CalendarYear,MONTH(OctSun1+3)=10),OctSun1+3,""))</f>
        <v/>
      </c>
      <c r="L36" s="4" t="str">
        <f>IF(DAY(OctSun1)=1,"",IF(AND(YEAR(OctSun1+4)=CalendarYear,MONTH(OctSun1+4)=10),OctSun1+4,""))</f>
        <v/>
      </c>
      <c r="M36" s="4" t="str">
        <f>IF(DAY(OctSun1)=1,"",IF(AND(YEAR(OctSun1+5)=CalendarYear,MONTH(OctSun1+5)=10),OctSun1+5,""))</f>
        <v/>
      </c>
      <c r="N36" s="4">
        <f>IF(DAY(OctSun1)=1,"",IF(AND(YEAR(OctSun1+6)=CalendarYear,MONTH(OctSun1+6)=10),OctSun1+6,""))</f>
        <v>44470</v>
      </c>
      <c r="O36" s="35">
        <f>IF(DAY(OctSun1)=1,IF(AND(YEAR(OctSun1)=CalendarYear,MONTH(OctSun1)=10),OctSun1,""),IF(AND(YEAR(OctSun1+7)=CalendarYear,MONTH(OctSun1+7)=10),OctSun1+7,""))</f>
        <v>44471</v>
      </c>
      <c r="P36" s="91"/>
    </row>
    <row r="37" spans="1:19" ht="15" customHeight="1" x14ac:dyDescent="0.2">
      <c r="B37" s="71">
        <f>IF(DAY(SepSun1)=1,IF(AND(YEAR(SepSun1+1)=CalendarYear,MONTH(SepSun1+1)=9),SepSun1+1,""),IF(AND(YEAR(SepSun1+8)=CalendarYear,MONTH(SepSun1+8)=9),SepSun1+8,""))</f>
        <v>44444</v>
      </c>
      <c r="C37" s="4">
        <f>IF(DAY(SepSun1)=1,IF(AND(YEAR(SepSun1+2)=CalendarYear,MONTH(SepSun1+2)=9),SepSun1+2,""),IF(AND(YEAR(SepSun1+9)=CalendarYear,MONTH(SepSun1+9)=9),SepSun1+9,""))</f>
        <v>44445</v>
      </c>
      <c r="D37" s="4">
        <f>IF(DAY(SepSun1)=1,IF(AND(YEAR(SepSun1+3)=CalendarYear,MONTH(SepSun1+3)=9),SepSun1+3,""),IF(AND(YEAR(SepSun1+10)=CalendarYear,MONTH(SepSun1+10)=9),SepSun1+10,""))</f>
        <v>44446</v>
      </c>
      <c r="E37" s="4">
        <f>IF(DAY(SepSun1)=1,IF(AND(YEAR(SepSun1+4)=CalendarYear,MONTH(SepSun1+4)=9),SepSun1+4,""),IF(AND(YEAR(SepSun1+11)=CalendarYear,MONTH(SepSun1+11)=9),SepSun1+11,""))</f>
        <v>44447</v>
      </c>
      <c r="F37" s="4">
        <f>IF(DAY(SepSun1)=1,IF(AND(YEAR(SepSun1+5)=CalendarYear,MONTH(SepSun1+5)=9),SepSun1+5,""),IF(AND(YEAR(SepSun1+12)=CalendarYear,MONTH(SepSun1+12)=9),SepSun1+12,""))</f>
        <v>44448</v>
      </c>
      <c r="G37" s="4">
        <f>IF(DAY(SepSun1)=1,IF(AND(YEAR(SepSun1+6)=CalendarYear,MONTH(SepSun1+6)=9),SepSun1+6,""),IF(AND(YEAR(SepSun1+13)=CalendarYear,MONTH(SepSun1+13)=9),SepSun1+13,""))</f>
        <v>44449</v>
      </c>
      <c r="H37" s="35">
        <f>IF(DAY(SepSun1)=1,IF(AND(YEAR(SepSun1+7)=CalendarYear,MONTH(SepSun1+7)=9),SepSun1+7,""),IF(AND(YEAR(SepSun1+14)=CalendarYear,MONTH(SepSun1+14)=9),SepSun1+14,""))</f>
        <v>44450</v>
      </c>
      <c r="I37" s="27">
        <f>IF(DAY(OctSun1)=1,IF(AND(YEAR(OctSun1+1)=CalendarYear,MONTH(OctSun1+1)=10),OctSun1+1,""),IF(AND(YEAR(OctSun1+8)=CalendarYear,MONTH(OctSun1+8)=10),OctSun1+8,""))</f>
        <v>44472</v>
      </c>
      <c r="J37" s="4">
        <f>IF(DAY(OctSun1)=1,IF(AND(YEAR(OctSun1+2)=CalendarYear,MONTH(OctSun1+2)=10),OctSun1+2,""),IF(AND(YEAR(OctSun1+9)=CalendarYear,MONTH(OctSun1+9)=10),OctSun1+9,""))</f>
        <v>44473</v>
      </c>
      <c r="K37" s="4">
        <f>IF(DAY(OctSun1)=1,IF(AND(YEAR(OctSun1+3)=CalendarYear,MONTH(OctSun1+3)=10),OctSun1+3,""),IF(AND(YEAR(OctSun1+10)=CalendarYear,MONTH(OctSun1+10)=10),OctSun1+10,""))</f>
        <v>44474</v>
      </c>
      <c r="L37" s="4">
        <f>IF(DAY(OctSun1)=1,IF(AND(YEAR(OctSun1+4)=CalendarYear,MONTH(OctSun1+4)=10),OctSun1+4,""),IF(AND(YEAR(OctSun1+11)=CalendarYear,MONTH(OctSun1+11)=10),OctSun1+11,""))</f>
        <v>44475</v>
      </c>
      <c r="M37" s="4">
        <f>IF(DAY(OctSun1)=1,IF(AND(YEAR(OctSun1+5)=CalendarYear,MONTH(OctSun1+5)=10),OctSun1+5,""),IF(AND(YEAR(OctSun1+12)=CalendarYear,MONTH(OctSun1+12)=10),OctSun1+12,""))</f>
        <v>44476</v>
      </c>
      <c r="N37" s="4">
        <f>IF(DAY(OctSun1)=1,IF(AND(YEAR(OctSun1+6)=CalendarYear,MONTH(OctSun1+6)=10),OctSun1+6,""),IF(AND(YEAR(OctSun1+13)=CalendarYear,MONTH(OctSun1+13)=10),OctSun1+13,""))</f>
        <v>44477</v>
      </c>
      <c r="O37" s="35">
        <f>IF(DAY(OctSun1)=1,IF(AND(YEAR(OctSun1+7)=CalendarYear,MONTH(OctSun1+7)=10),OctSun1+7,""),IF(AND(YEAR(OctSun1+14)=CalendarYear,MONTH(OctSun1+14)=10),OctSun1+14,""))</f>
        <v>44478</v>
      </c>
      <c r="P37" s="91"/>
    </row>
    <row r="38" spans="1:19" ht="15" customHeight="1" x14ac:dyDescent="0.2">
      <c r="B38" s="71">
        <f>IF(DAY(SepSun1)=1,IF(AND(YEAR(SepSun1+8)=CalendarYear,MONTH(SepSun1+8)=9),SepSun1+8,""),IF(AND(YEAR(SepSun1+15)=CalendarYear,MONTH(SepSun1+15)=9),SepSun1+15,""))</f>
        <v>44451</v>
      </c>
      <c r="C38" s="4">
        <f>IF(DAY(SepSun1)=1,IF(AND(YEAR(SepSun1+9)=CalendarYear,MONTH(SepSun1+9)=9),SepSun1+9,""),IF(AND(YEAR(SepSun1+16)=CalendarYear,MONTH(SepSun1+16)=9),SepSun1+16,""))</f>
        <v>44452</v>
      </c>
      <c r="D38" s="4">
        <f>IF(DAY(SepSun1)=1,IF(AND(YEAR(SepSun1+10)=CalendarYear,MONTH(SepSun1+10)=9),SepSun1+10,""),IF(AND(YEAR(SepSun1+17)=CalendarYear,MONTH(SepSun1+17)=9),SepSun1+17,""))</f>
        <v>44453</v>
      </c>
      <c r="E38" s="30">
        <f>IF(DAY(SepSun1)=1,IF(AND(YEAR(SepSun1+11)=CalendarYear,MONTH(SepSun1+11)=9),SepSun1+11,""),IF(AND(YEAR(SepSun1+18)=CalendarYear,MONTH(SepSun1+18)=9),SepSun1+18,""))</f>
        <v>44454</v>
      </c>
      <c r="F38" s="30">
        <f>IF(DAY(SepSun1)=1,IF(AND(YEAR(SepSun1+12)=CalendarYear,MONTH(SepSun1+12)=9),SepSun1+12,""),IF(AND(YEAR(SepSun1+19)=CalendarYear,MONTH(SepSun1+19)=9),SepSun1+19,""))</f>
        <v>44455</v>
      </c>
      <c r="G38" s="4">
        <f>IF(DAY(SepSun1)=1,IF(AND(YEAR(SepSun1+13)=CalendarYear,MONTH(SepSun1+13)=9),SepSun1+13,""),IF(AND(YEAR(SepSun1+20)=CalendarYear,MONTH(SepSun1+20)=9),SepSun1+20,""))</f>
        <v>44456</v>
      </c>
      <c r="H38" s="35">
        <f>IF(DAY(SepSun1)=1,IF(AND(YEAR(SepSun1+14)=CalendarYear,MONTH(SepSun1+14)=9),SepSun1+14,""),IF(AND(YEAR(SepSun1+21)=CalendarYear,MONTH(SepSun1+21)=9),SepSun1+21,""))</f>
        <v>44457</v>
      </c>
      <c r="I38" s="27">
        <f>IF(DAY(OctSun1)=1,IF(AND(YEAR(OctSun1+8)=CalendarYear,MONTH(OctSun1+8)=10),OctSun1+8,""),IF(AND(YEAR(OctSun1+15)=CalendarYear,MONTH(OctSun1+15)=10),OctSun1+15,""))</f>
        <v>44479</v>
      </c>
      <c r="J38" s="4">
        <f>IF(DAY(OctSun1)=1,IF(AND(YEAR(OctSun1+9)=CalendarYear,MONTH(OctSun1+9)=10),OctSun1+9,""),IF(AND(YEAR(OctSun1+16)=CalendarYear,MONTH(OctSun1+16)=10),OctSun1+16,""))</f>
        <v>44480</v>
      </c>
      <c r="K38" s="4">
        <f>IF(DAY(OctSun1)=1,IF(AND(YEAR(OctSun1+10)=CalendarYear,MONTH(OctSun1+10)=10),OctSun1+10,""),IF(AND(YEAR(OctSun1+17)=CalendarYear,MONTH(OctSun1+17)=10),OctSun1+17,""))</f>
        <v>44481</v>
      </c>
      <c r="L38" s="30">
        <f>IF(DAY(OctSun1)=1,IF(AND(YEAR(OctSun1+11)=CalendarYear,MONTH(OctSun1+11)=10),OctSun1+11,""),IF(AND(YEAR(OctSun1+18)=CalendarYear,MONTH(OctSun1+18)=10),OctSun1+18,""))</f>
        <v>44482</v>
      </c>
      <c r="M38" s="30">
        <f>IF(DAY(OctSun1)=1,IF(AND(YEAR(OctSun1+12)=CalendarYear,MONTH(OctSun1+12)=10),OctSun1+12,""),IF(AND(YEAR(OctSun1+19)=CalendarYear,MONTH(OctSun1+19)=10),OctSun1+19,""))</f>
        <v>44483</v>
      </c>
      <c r="N38" s="4">
        <f>IF(DAY(OctSun1)=1,IF(AND(YEAR(OctSun1+13)=CalendarYear,MONTH(OctSun1+13)=10),OctSun1+13,""),IF(AND(YEAR(OctSun1+20)=CalendarYear,MONTH(OctSun1+20)=10),OctSun1+20,""))</f>
        <v>44484</v>
      </c>
      <c r="O38" s="35">
        <f>IF(DAY(OctSun1)=1,IF(AND(YEAR(OctSun1+14)=CalendarYear,MONTH(OctSun1+14)=10),OctSun1+14,""),IF(AND(YEAR(OctSun1+21)=CalendarYear,MONTH(OctSun1+21)=10),OctSun1+21,""))</f>
        <v>44485</v>
      </c>
      <c r="P38" s="91"/>
      <c r="S38" s="59"/>
    </row>
    <row r="39" spans="1:19" ht="15" customHeight="1" x14ac:dyDescent="0.2">
      <c r="A39" s="24" t="s">
        <v>13</v>
      </c>
      <c r="B39" s="71">
        <f>IF(DAY(SepSun1)=1,IF(AND(YEAR(SepSun1+15)=CalendarYear,MONTH(SepSun1+15)=9),SepSun1+15,""),IF(AND(YEAR(SepSun1+22)=CalendarYear,MONTH(SepSun1+22)=9),SepSun1+22,""))</f>
        <v>44458</v>
      </c>
      <c r="C39" s="4">
        <f>IF(DAY(SepSun1)=1,IF(AND(YEAR(SepSun1+16)=CalendarYear,MONTH(SepSun1+16)=9),SepSun1+16,""),IF(AND(YEAR(SepSun1+23)=CalendarYear,MONTH(SepSun1+23)=9),SepSun1+23,""))</f>
        <v>44459</v>
      </c>
      <c r="D39" s="4">
        <f>IF(DAY(SepSun1)=1,IF(AND(YEAR(SepSun1+17)=CalendarYear,MONTH(SepSun1+17)=9),SepSun1+17,""),IF(AND(YEAR(SepSun1+24)=CalendarYear,MONTH(SepSun1+24)=9),SepSun1+24,""))</f>
        <v>44460</v>
      </c>
      <c r="E39" s="4">
        <f>IF(DAY(SepSun1)=1,IF(AND(YEAR(SepSun1+18)=CalendarYear,MONTH(SepSun1+18)=9),SepSun1+18,""),IF(AND(YEAR(SepSun1+25)=CalendarYear,MONTH(SepSun1+25)=9),SepSun1+25,""))</f>
        <v>44461</v>
      </c>
      <c r="F39" s="4">
        <f>IF(DAY(SepSun1)=1,IF(AND(YEAR(SepSun1+19)=CalendarYear,MONTH(SepSun1+19)=9),SepSun1+19,""),IF(AND(YEAR(SepSun1+26)=CalendarYear,MONTH(SepSun1+26)=9),SepSun1+26,""))</f>
        <v>44462</v>
      </c>
      <c r="G39" s="4">
        <f>IF(DAY(SepSun1)=1,IF(AND(YEAR(SepSun1+20)=CalendarYear,MONTH(SepSun1+20)=9),SepSun1+20,""),IF(AND(YEAR(SepSun1+27)=CalendarYear,MONTH(SepSun1+27)=9),SepSun1+27,""))</f>
        <v>44463</v>
      </c>
      <c r="H39" s="35">
        <f>IF(DAY(SepSun1)=1,IF(AND(YEAR(SepSun1+21)=CalendarYear,MONTH(SepSun1+21)=9),SepSun1+21,""),IF(AND(YEAR(SepSun1+28)=CalendarYear,MONTH(SepSun1+28)=9),SepSun1+28,""))</f>
        <v>44464</v>
      </c>
      <c r="I39" s="27">
        <f>IF(DAY(OctSun1)=1,IF(AND(YEAR(OctSun1+15)=CalendarYear,MONTH(OctSun1+15)=10),OctSun1+15,""),IF(AND(YEAR(OctSun1+22)=CalendarYear,MONTH(OctSun1+22)=10),OctSun1+22,""))</f>
        <v>44486</v>
      </c>
      <c r="J39" s="4">
        <f>IF(DAY(OctSun1)=1,IF(AND(YEAR(OctSun1+16)=CalendarYear,MONTH(OctSun1+16)=10),OctSun1+16,""),IF(AND(YEAR(OctSun1+23)=CalendarYear,MONTH(OctSun1+23)=10),OctSun1+23,""))</f>
        <v>44487</v>
      </c>
      <c r="K39" s="4">
        <f>IF(DAY(OctSun1)=1,IF(AND(YEAR(OctSun1+17)=CalendarYear,MONTH(OctSun1+17)=10),OctSun1+17,""),IF(AND(YEAR(OctSun1+24)=CalendarYear,MONTH(OctSun1+24)=10),OctSun1+24,""))</f>
        <v>44488</v>
      </c>
      <c r="L39" s="4">
        <f>IF(DAY(OctSun1)=1,IF(AND(YEAR(OctSun1+18)=CalendarYear,MONTH(OctSun1+18)=10),OctSun1+18,""),IF(AND(YEAR(OctSun1+25)=CalendarYear,MONTH(OctSun1+25)=10),OctSun1+25,""))</f>
        <v>44489</v>
      </c>
      <c r="M39" s="4">
        <f>IF(DAY(OctSun1)=1,IF(AND(YEAR(OctSun1+19)=CalendarYear,MONTH(OctSun1+19)=10),OctSun1+19,""),IF(AND(YEAR(OctSun1+26)=CalendarYear,MONTH(OctSun1+26)=10),OctSun1+26,""))</f>
        <v>44490</v>
      </c>
      <c r="N39" s="4">
        <f>IF(DAY(OctSun1)=1,IF(AND(YEAR(OctSun1+20)=CalendarYear,MONTH(OctSun1+20)=10),OctSun1+20,""),IF(AND(YEAR(OctSun1+27)=CalendarYear,MONTH(OctSun1+27)=10),OctSun1+27,""))</f>
        <v>44491</v>
      </c>
      <c r="O39" s="35">
        <f>IF(DAY(OctSun1)=1,IF(AND(YEAR(OctSun1+21)=CalendarYear,MONTH(OctSun1+21)=10),OctSun1+21,""),IF(AND(YEAR(OctSun1+28)=CalendarYear,MONTH(OctSun1+28)=10),OctSun1+28,""))</f>
        <v>44492</v>
      </c>
      <c r="P39" s="91"/>
      <c r="S39" s="58"/>
    </row>
    <row r="40" spans="1:19" ht="15" customHeight="1" x14ac:dyDescent="0.2">
      <c r="A40" s="24" t="s">
        <v>14</v>
      </c>
      <c r="B40" s="71">
        <f>IF(DAY(SepSun1)=1,IF(AND(YEAR(SepSun1+22)=CalendarYear,MONTH(SepSun1+22)=9),SepSun1+22,""),IF(AND(YEAR(SepSun1+29)=CalendarYear,MONTH(SepSun1+29)=9),SepSun1+29,""))</f>
        <v>44465</v>
      </c>
      <c r="C40" s="4">
        <f>IF(DAY(SepSun1)=1,IF(AND(YEAR(SepSun1+23)=CalendarYear,MONTH(SepSun1+23)=9),SepSun1+23,""),IF(AND(YEAR(SepSun1+30)=CalendarYear,MONTH(SepSun1+30)=9),SepSun1+30,""))</f>
        <v>44466</v>
      </c>
      <c r="D40" s="4">
        <f>IF(DAY(SepSun1)=1,IF(AND(YEAR(SepSun1+24)=CalendarYear,MONTH(SepSun1+24)=9),SepSun1+24,""),IF(AND(YEAR(SepSun1+31)=CalendarYear,MONTH(SepSun1+31)=9),SepSun1+31,""))</f>
        <v>44467</v>
      </c>
      <c r="E40" s="30">
        <f>IF(DAY(SepSun1)=1,IF(AND(YEAR(SepSun1+25)=CalendarYear,MONTH(SepSun1+25)=9),SepSun1+25,""),IF(AND(YEAR(SepSun1+32)=CalendarYear,MONTH(SepSun1+32)=9),SepSun1+32,""))</f>
        <v>44468</v>
      </c>
      <c r="F40" s="30">
        <f>IF(DAY(SepSun1)=1,IF(AND(YEAR(SepSun1+26)=CalendarYear,MONTH(SepSun1+26)=9),SepSun1+26,""),IF(AND(YEAR(SepSun1+33)=CalendarYear,MONTH(SepSun1+33)=9),SepSun1+33,""))</f>
        <v>44469</v>
      </c>
      <c r="G40" s="4" t="str">
        <f>IF(DAY(SepSun1)=1,IF(AND(YEAR(SepSun1+27)=CalendarYear,MONTH(SepSun1+27)=9),SepSun1+27,""),IF(AND(YEAR(SepSun1+34)=CalendarYear,MONTH(SepSun1+34)=9),SepSun1+34,""))</f>
        <v/>
      </c>
      <c r="H40" s="35" t="str">
        <f>IF(DAY(SepSun1)=1,IF(AND(YEAR(SepSun1+28)=CalendarYear,MONTH(SepSun1+28)=9),SepSun1+28,""),IF(AND(YEAR(SepSun1+35)=CalendarYear,MONTH(SepSun1+35)=9),SepSun1+35,""))</f>
        <v/>
      </c>
      <c r="I40" s="27">
        <f>IF(DAY(OctSun1)=1,IF(AND(YEAR(OctSun1+22)=CalendarYear,MONTH(OctSun1+22)=10),OctSun1+22,""),IF(AND(YEAR(OctSun1+29)=CalendarYear,MONTH(OctSun1+29)=10),OctSun1+29,""))</f>
        <v>44493</v>
      </c>
      <c r="J40" s="4">
        <f>IF(DAY(OctSun1)=1,IF(AND(YEAR(OctSun1+23)=CalendarYear,MONTH(OctSun1+23)=10),OctSun1+23,""),IF(AND(YEAR(OctSun1+30)=CalendarYear,MONTH(OctSun1+30)=10),OctSun1+30,""))</f>
        <v>44494</v>
      </c>
      <c r="K40" s="4">
        <f>IF(DAY(OctSun1)=1,IF(AND(YEAR(OctSun1+24)=CalendarYear,MONTH(OctSun1+24)=10),OctSun1+24,""),IF(AND(YEAR(OctSun1+31)=CalendarYear,MONTH(OctSun1+31)=10),OctSun1+31,""))</f>
        <v>44495</v>
      </c>
      <c r="L40" s="30">
        <f>IF(DAY(OctSun1)=1,IF(AND(YEAR(OctSun1+25)=CalendarYear,MONTH(OctSun1+25)=10),OctSun1+25,""),IF(AND(YEAR(OctSun1+32)=CalendarYear,MONTH(OctSun1+32)=10),OctSun1+32,""))</f>
        <v>44496</v>
      </c>
      <c r="M40" s="30">
        <f>IF(DAY(OctSun1)=1,IF(AND(YEAR(OctSun1+26)=CalendarYear,MONTH(OctSun1+26)=10),OctSun1+26,""),IF(AND(YEAR(OctSun1+33)=CalendarYear,MONTH(OctSun1+33)=10),OctSun1+33,""))</f>
        <v>44497</v>
      </c>
      <c r="N40" s="4">
        <f>IF(DAY(OctSun1)=1,IF(AND(YEAR(OctSun1+27)=CalendarYear,MONTH(OctSun1+27)=10),OctSun1+27,""),IF(AND(YEAR(OctSun1+34)=CalendarYear,MONTH(OctSun1+34)=10),OctSun1+34,""))</f>
        <v>44498</v>
      </c>
      <c r="O40" s="35">
        <f>IF(DAY(OctSun1)=1,IF(AND(YEAR(OctSun1+28)=CalendarYear,MONTH(OctSun1+28)=10),OctSun1+28,""),IF(AND(YEAR(OctSun1+35)=CalendarYear,MONTH(OctSun1+35)=10),OctSun1+35,""))</f>
        <v>44499</v>
      </c>
      <c r="P40" s="91"/>
      <c r="S40" s="16"/>
    </row>
    <row r="41" spans="1:19" ht="15" customHeight="1" x14ac:dyDescent="0.2">
      <c r="A41" s="24"/>
      <c r="B41" s="42" t="str">
        <f>IF(DAY(SepSun1)=1,IF(AND(YEAR(SepSun1+29)=CalendarYear,MONTH(SepSun1+29)=9),SepSun1+29,""),IF(AND(YEAR(SepSun1+36)=CalendarYear,MONTH(SepSun1+36)=9),SepSun1+36,""))</f>
        <v/>
      </c>
      <c r="C41" s="37" t="str">
        <f>IF(DAY(SepSun1)=1,IF(AND(YEAR(SepSun1+30)=CalendarYear,MONTH(SepSun1+30)=9),SepSun1+30,""),IF(AND(YEAR(SepSun1+37)=CalendarYear,MONTH(SepSun1+37)=9),SepSun1+37,""))</f>
        <v/>
      </c>
      <c r="D41" s="37" t="str">
        <f>IF(DAY(SepSun1)=1,IF(AND(YEAR(SepSun1+31)=CalendarYear,MONTH(SepSun1+31)=9),SepSun1+31,""),IF(AND(YEAR(SepSun1+38)=CalendarYear,MONTH(SepSun1+38)=9),SepSun1+38,""))</f>
        <v/>
      </c>
      <c r="E41" s="37" t="str">
        <f>IF(DAY(SepSun1)=1,IF(AND(YEAR(SepSun1+32)=CalendarYear,MONTH(SepSun1+32)=9),SepSun1+32,""),IF(AND(YEAR(SepSun1+39)=CalendarYear,MONTH(SepSun1+39)=9),SepSun1+39,""))</f>
        <v/>
      </c>
      <c r="F41" s="37" t="str">
        <f>IF(DAY(SepSun1)=1,IF(AND(YEAR(SepSun1+33)=CalendarYear,MONTH(SepSun1+33)=9),SepSun1+33,""),IF(AND(YEAR(SepSun1+40)=CalendarYear,MONTH(SepSun1+40)=9),SepSun1+40,""))</f>
        <v/>
      </c>
      <c r="G41" s="37" t="str">
        <f>IF(DAY(SepSun1)=1,IF(AND(YEAR(SepSun1+34)=CalendarYear,MONTH(SepSun1+34)=9),SepSun1+34,""),IF(AND(YEAR(SepSun1+41)=CalendarYear,MONTH(SepSun1+41)=9),SepSun1+41,""))</f>
        <v/>
      </c>
      <c r="H41" s="38" t="str">
        <f>IF(DAY(SepSun1)=1,IF(AND(YEAR(SepSun1+35)=CalendarYear,MONTH(SepSun1+35)=9),SepSun1+35,""),IF(AND(YEAR(SepSun1+42)=CalendarYear,MONTH(SepSun1+42)=9),SepSun1+42,""))</f>
        <v/>
      </c>
      <c r="I41" s="46">
        <f>IF(DAY(OctSun1)=1,IF(AND(YEAR(OctSun1+29)=CalendarYear,MONTH(OctSun1+29)=10),OctSun1+29,""),IF(AND(YEAR(OctSun1+36)=CalendarYear,MONTH(OctSun1+36)=10),OctSun1+36,""))</f>
        <v>44500</v>
      </c>
      <c r="J41" s="37" t="str">
        <f>IF(DAY(OctSun1)=1,IF(AND(YEAR(OctSun1+30)=CalendarYear,MONTH(OctSun1+30)=10),OctSun1+30,""),IF(AND(YEAR(OctSun1+37)=CalendarYear,MONTH(OctSun1+37)=10),OctSun1+37,""))</f>
        <v/>
      </c>
      <c r="K41" s="37" t="str">
        <f>IF(DAY(OctSun1)=1,IF(AND(YEAR(OctSun1+31)=CalendarYear,MONTH(OctSun1+31)=10),OctSun1+31,""),IF(AND(YEAR(OctSun1+38)=CalendarYear,MONTH(OctSun1+38)=10),OctSun1+38,""))</f>
        <v/>
      </c>
      <c r="L41" s="37" t="str">
        <f>IF(DAY(OctSun1)=1,IF(AND(YEAR(OctSun1+32)=CalendarYear,MONTH(OctSun1+32)=10),OctSun1+32,""),IF(AND(YEAR(OctSun1+39)=CalendarYear,MONTH(OctSun1+39)=10),OctSun1+39,""))</f>
        <v/>
      </c>
      <c r="M41" s="37" t="str">
        <f>IF(DAY(OctSun1)=1,IF(AND(YEAR(OctSun1+33)=CalendarYear,MONTH(OctSun1+33)=10),OctSun1+33,""),IF(AND(YEAR(OctSun1+40)=CalendarYear,MONTH(OctSun1+40)=10),OctSun1+40,""))</f>
        <v/>
      </c>
      <c r="N41" s="37" t="str">
        <f>IF(DAY(OctSun1)=1,IF(AND(YEAR(OctSun1+34)=CalendarYear,MONTH(OctSun1+34)=10),OctSun1+34,""),IF(AND(YEAR(OctSun1+41)=CalendarYear,MONTH(OctSun1+41)=10),OctSun1+41,""))</f>
        <v/>
      </c>
      <c r="O41" s="38" t="str">
        <f>IF(DAY(OctSun1)=1,IF(AND(YEAR(OctSun1+35)=CalendarYear,MONTH(OctSun1+35)=10),OctSun1+35,""),IF(AND(YEAR(OctSun1+42)=CalendarYear,MONTH(OctSun1+42)=10),OctSun1+42,""))</f>
        <v/>
      </c>
      <c r="P41" s="91"/>
      <c r="S41" s="16"/>
    </row>
    <row r="42" spans="1:19" ht="15" customHeight="1" x14ac:dyDescent="0.2">
      <c r="A42" s="24" t="s">
        <v>15</v>
      </c>
      <c r="B42" s="164" t="s">
        <v>36</v>
      </c>
      <c r="C42" s="154"/>
      <c r="D42" s="154"/>
      <c r="E42" s="154"/>
      <c r="F42" s="154"/>
      <c r="G42" s="154"/>
      <c r="H42" s="155"/>
      <c r="I42" s="154" t="s">
        <v>37</v>
      </c>
      <c r="J42" s="154"/>
      <c r="K42" s="154"/>
      <c r="L42" s="154"/>
      <c r="M42" s="154"/>
      <c r="N42" s="154"/>
      <c r="O42" s="155"/>
      <c r="P42" s="91"/>
      <c r="S42" s="16"/>
    </row>
    <row r="43" spans="1:19" ht="15" customHeight="1" x14ac:dyDescent="0.2">
      <c r="A43" s="24" t="s">
        <v>23</v>
      </c>
      <c r="B43" s="70" t="s">
        <v>0</v>
      </c>
      <c r="C43" s="17" t="s">
        <v>51</v>
      </c>
      <c r="D43" s="17" t="s">
        <v>52</v>
      </c>
      <c r="E43" s="17" t="s">
        <v>53</v>
      </c>
      <c r="F43" s="17" t="s">
        <v>54</v>
      </c>
      <c r="G43" s="17" t="s">
        <v>55</v>
      </c>
      <c r="H43" s="34" t="s">
        <v>56</v>
      </c>
      <c r="I43" s="28" t="s">
        <v>0</v>
      </c>
      <c r="J43" s="17" t="s">
        <v>51</v>
      </c>
      <c r="K43" s="17" t="s">
        <v>52</v>
      </c>
      <c r="L43" s="17" t="s">
        <v>53</v>
      </c>
      <c r="M43" s="17" t="s">
        <v>54</v>
      </c>
      <c r="N43" s="17" t="s">
        <v>55</v>
      </c>
      <c r="O43" s="34" t="s">
        <v>56</v>
      </c>
      <c r="P43" s="91"/>
      <c r="S43" s="16"/>
    </row>
    <row r="44" spans="1:19" ht="15" customHeight="1" x14ac:dyDescent="0.2">
      <c r="A44" s="24"/>
      <c r="B44" s="71" t="str">
        <f>IF(DAY(NovSun1)=1,"",IF(AND(YEAR(NovSun1+1)=CalendarYear,MONTH(NovSun1+1)=11),NovSun1+1,""))</f>
        <v/>
      </c>
      <c r="C44" s="4">
        <f>IF(DAY(NovSun1)=1,"",IF(AND(YEAR(NovSun1+2)=CalendarYear,MONTH(NovSun1+2)=11),NovSun1+2,""))</f>
        <v>44501</v>
      </c>
      <c r="D44" s="4">
        <f>IF(DAY(NovSun1)=1,"",IF(AND(YEAR(NovSun1+3)=CalendarYear,MONTH(NovSun1+3)=11),NovSun1+3,""))</f>
        <v>44502</v>
      </c>
      <c r="E44" s="4">
        <f>IF(DAY(NovSun1)=1,"",IF(AND(YEAR(NovSun1+4)=CalendarYear,MONTH(NovSun1+4)=11),NovSun1+4,""))</f>
        <v>44503</v>
      </c>
      <c r="F44" s="4">
        <f>IF(DAY(NovSun1)=1,"",IF(AND(YEAR(NovSun1+5)=CalendarYear,MONTH(NovSun1+5)=11),NovSun1+5,""))</f>
        <v>44504</v>
      </c>
      <c r="G44" s="4">
        <f>IF(DAY(NovSun1)=1,"",IF(AND(YEAR(NovSun1+6)=CalendarYear,MONTH(NovSun1+6)=11),NovSun1+6,""))</f>
        <v>44505</v>
      </c>
      <c r="H44" s="35">
        <f>IF(DAY(NovSun1)=1,IF(AND(YEAR(NovSun1)=CalendarYear,MONTH(NovSun1)=11),NovSun1,""),IF(AND(YEAR(NovSun1+7)=CalendarYear,MONTH(NovSun1+7)=11),NovSun1+7,""))</f>
        <v>44506</v>
      </c>
      <c r="I44" s="27" t="str">
        <f>IF(DAY(DecSun1)=1,"",IF(AND(YEAR(DecSun1+1)=CalendarYear,MONTH(DecSun1+1)=12),DecSun1+1,""))</f>
        <v/>
      </c>
      <c r="J44" s="4" t="str">
        <f>IF(DAY(DecSun1)=1,"",IF(AND(YEAR(DecSun1+2)=CalendarYear,MONTH(DecSun1+2)=12),DecSun1+2,""))</f>
        <v/>
      </c>
      <c r="K44" s="4" t="str">
        <f>IF(DAY(DecSun1)=1,"",IF(AND(YEAR(DecSun1+3)=CalendarYear,MONTH(DecSun1+3)=12),DecSun1+3,""))</f>
        <v/>
      </c>
      <c r="L44" s="4">
        <f>IF(DAY(DecSun1)=1,"",IF(AND(YEAR(DecSun1+4)=CalendarYear,MONTH(DecSun1+4)=12),DecSun1+4,""))</f>
        <v>44531</v>
      </c>
      <c r="M44" s="4">
        <f>IF(DAY(DecSun1)=1,"",IF(AND(YEAR(DecSun1+5)=CalendarYear,MONTH(DecSun1+5)=12),DecSun1+5,""))</f>
        <v>44532</v>
      </c>
      <c r="N44" s="4">
        <f>IF(DAY(DecSun1)=1,"",IF(AND(YEAR(DecSun1+6)=CalendarYear,MONTH(DecSun1+6)=12),DecSun1+6,""))</f>
        <v>44533</v>
      </c>
      <c r="O44" s="35">
        <f>IF(DAY(DecSun1)=1,IF(AND(YEAR(DecSun1)=CalendarYear,MONTH(DecSun1)=12),DecSun1,""),IF(AND(YEAR(DecSun1+7)=CalendarYear,MONTH(DecSun1+7)=12),DecSun1+7,""))</f>
        <v>44534</v>
      </c>
      <c r="P44" s="91"/>
      <c r="S44" s="9"/>
    </row>
    <row r="45" spans="1:19" ht="15" customHeight="1" x14ac:dyDescent="0.2">
      <c r="A45" s="24" t="s">
        <v>24</v>
      </c>
      <c r="B45" s="71">
        <f>IF(DAY(NovSun1)=1,IF(AND(YEAR(NovSun1+1)=CalendarYear,MONTH(NovSun1+1)=11),NovSun1+1,""),IF(AND(YEAR(NovSun1+8)=CalendarYear,MONTH(NovSun1+8)=11),NovSun1+8,""))</f>
        <v>44507</v>
      </c>
      <c r="C45" s="4">
        <f>IF(DAY(NovSun1)=1,IF(AND(YEAR(NovSun1+2)=CalendarYear,MONTH(NovSun1+2)=11),NovSun1+2,""),IF(AND(YEAR(NovSun1+9)=CalendarYear,MONTH(NovSun1+9)=11),NovSun1+9,""))</f>
        <v>44508</v>
      </c>
      <c r="D45" s="4">
        <f>IF(DAY(NovSun1)=1,IF(AND(YEAR(NovSun1+3)=CalendarYear,MONTH(NovSun1+3)=11),NovSun1+3,""),IF(AND(YEAR(NovSun1+10)=CalendarYear,MONTH(NovSun1+10)=11),NovSun1+10,""))</f>
        <v>44509</v>
      </c>
      <c r="E45" s="30">
        <f>IF(DAY(NovSun1)=1,IF(AND(YEAR(NovSun1+4)=CalendarYear,MONTH(NovSun1+4)=11),NovSun1+4,""),IF(AND(YEAR(NovSun1+11)=CalendarYear,MONTH(NovSun1+11)=11),NovSun1+11,""))</f>
        <v>44510</v>
      </c>
      <c r="F45" s="30">
        <f>IF(DAY(NovSun1)=1,IF(AND(YEAR(NovSun1+5)=CalendarYear,MONTH(NovSun1+5)=11),NovSun1+5,""),IF(AND(YEAR(NovSun1+12)=CalendarYear,MONTH(NovSun1+12)=11),NovSun1+12,""))</f>
        <v>44511</v>
      </c>
      <c r="G45" s="4">
        <f>IF(DAY(NovSun1)=1,IF(AND(YEAR(NovSun1+6)=CalendarYear,MONTH(NovSun1+6)=11),NovSun1+6,""),IF(AND(YEAR(NovSun1+13)=CalendarYear,MONTH(NovSun1+13)=11),NovSun1+13,""))</f>
        <v>44512</v>
      </c>
      <c r="H45" s="35">
        <f>IF(DAY(NovSun1)=1,IF(AND(YEAR(NovSun1+7)=CalendarYear,MONTH(NovSun1+7)=11),NovSun1+7,""),IF(AND(YEAR(NovSun1+14)=CalendarYear,MONTH(NovSun1+14)=11),NovSun1+14,""))</f>
        <v>44513</v>
      </c>
      <c r="I45" s="27">
        <f>IF(DAY(DecSun1)=1,IF(AND(YEAR(DecSun1+1)=CalendarYear,MONTH(DecSun1+1)=12),DecSun1+1,""),IF(AND(YEAR(DecSun1+8)=CalendarYear,MONTH(DecSun1+8)=12),DecSun1+8,""))</f>
        <v>44535</v>
      </c>
      <c r="J45" s="4">
        <f>IF(DAY(DecSun1)=1,IF(AND(YEAR(DecSun1+2)=CalendarYear,MONTH(DecSun1+2)=12),DecSun1+2,""),IF(AND(YEAR(DecSun1+9)=CalendarYear,MONTH(DecSun1+9)=12),DecSun1+9,""))</f>
        <v>44536</v>
      </c>
      <c r="K45" s="4">
        <f>IF(DAY(DecSun1)=1,IF(AND(YEAR(DecSun1+3)=CalendarYear,MONTH(DecSun1+3)=12),DecSun1+3,""),IF(AND(YEAR(DecSun1+10)=CalendarYear,MONTH(DecSun1+10)=12),DecSun1+10,""))</f>
        <v>44537</v>
      </c>
      <c r="L45" s="30">
        <f>IF(DAY(DecSun1)=1,IF(AND(YEAR(DecSun1+4)=CalendarYear,MONTH(DecSun1+4)=12),DecSun1+4,""),IF(AND(YEAR(DecSun1+11)=CalendarYear,MONTH(DecSun1+11)=12),DecSun1+11,""))</f>
        <v>44538</v>
      </c>
      <c r="M45" s="30">
        <f>IF(DAY(DecSun1)=1,IF(AND(YEAR(DecSun1+5)=CalendarYear,MONTH(DecSun1+5)=12),DecSun1+5,""),IF(AND(YEAR(DecSun1+12)=CalendarYear,MONTH(DecSun1+12)=12),DecSun1+12,""))</f>
        <v>44539</v>
      </c>
      <c r="N45" s="4">
        <f>IF(DAY(DecSun1)=1,IF(AND(YEAR(DecSun1+6)=CalendarYear,MONTH(DecSun1+6)=12),DecSun1+6,""),IF(AND(YEAR(DecSun1+13)=CalendarYear,MONTH(DecSun1+13)=12),DecSun1+13,""))</f>
        <v>44540</v>
      </c>
      <c r="O45" s="35">
        <f>IF(DAY(DecSun1)=1,IF(AND(YEAR(DecSun1+7)=CalendarYear,MONTH(DecSun1+7)=12),DecSun1+7,""),IF(AND(YEAR(DecSun1+14)=CalendarYear,MONTH(DecSun1+14)=12),DecSun1+14,""))</f>
        <v>44541</v>
      </c>
      <c r="P45" s="91"/>
      <c r="S45" s="158"/>
    </row>
    <row r="46" spans="1:19" ht="15" customHeight="1" x14ac:dyDescent="0.2">
      <c r="B46" s="71">
        <f>IF(DAY(NovSun1)=1,IF(AND(YEAR(NovSun1+8)=CalendarYear,MONTH(NovSun1+8)=11),NovSun1+8,""),IF(AND(YEAR(NovSun1+15)=CalendarYear,MONTH(NovSun1+15)=11),NovSun1+15,""))</f>
        <v>44514</v>
      </c>
      <c r="C46" s="4">
        <f>IF(DAY(NovSun1)=1,IF(AND(YEAR(NovSun1+9)=CalendarYear,MONTH(NovSun1+9)=11),NovSun1+9,""),IF(AND(YEAR(NovSun1+16)=CalendarYear,MONTH(NovSun1+16)=11),NovSun1+16,""))</f>
        <v>44515</v>
      </c>
      <c r="D46" s="4">
        <f>IF(DAY(NovSun1)=1,IF(AND(YEAR(NovSun1+10)=CalendarYear,MONTH(NovSun1+10)=11),NovSun1+10,""),IF(AND(YEAR(NovSun1+17)=CalendarYear,MONTH(NovSun1+17)=11),NovSun1+17,""))</f>
        <v>44516</v>
      </c>
      <c r="E46" s="4">
        <f>IF(DAY(NovSun1)=1,IF(AND(YEAR(NovSun1+11)=CalendarYear,MONTH(NovSun1+11)=11),NovSun1+11,""),IF(AND(YEAR(NovSun1+18)=CalendarYear,MONTH(NovSun1+18)=11),NovSun1+18,""))</f>
        <v>44517</v>
      </c>
      <c r="F46" s="4">
        <f>IF(DAY(NovSun1)=1,IF(AND(YEAR(NovSun1+12)=CalendarYear,MONTH(NovSun1+12)=11),NovSun1+12,""),IF(AND(YEAR(NovSun1+19)=CalendarYear,MONTH(NovSun1+19)=11),NovSun1+19,""))</f>
        <v>44518</v>
      </c>
      <c r="G46" s="4">
        <f>IF(DAY(NovSun1)=1,IF(AND(YEAR(NovSun1+13)=CalendarYear,MONTH(NovSun1+13)=11),NovSun1+13,""),IF(AND(YEAR(NovSun1+20)=CalendarYear,MONTH(NovSun1+20)=11),NovSun1+20,""))</f>
        <v>44519</v>
      </c>
      <c r="H46" s="35">
        <f>IF(DAY(NovSun1)=1,IF(AND(YEAR(NovSun1+14)=CalendarYear,MONTH(NovSun1+14)=11),NovSun1+14,""),IF(AND(YEAR(NovSun1+21)=CalendarYear,MONTH(NovSun1+21)=11),NovSun1+21,""))</f>
        <v>44520</v>
      </c>
      <c r="I46" s="27">
        <f>IF(DAY(DecSun1)=1,IF(AND(YEAR(DecSun1+8)=CalendarYear,MONTH(DecSun1+8)=12),DecSun1+8,""),IF(AND(YEAR(DecSun1+15)=CalendarYear,MONTH(DecSun1+15)=12),DecSun1+15,""))</f>
        <v>44542</v>
      </c>
      <c r="J46" s="4">
        <f>IF(DAY(DecSun1)=1,IF(AND(YEAR(DecSun1+9)=CalendarYear,MONTH(DecSun1+9)=12),DecSun1+9,""),IF(AND(YEAR(DecSun1+16)=CalendarYear,MONTH(DecSun1+16)=12),DecSun1+16,""))</f>
        <v>44543</v>
      </c>
      <c r="K46" s="4">
        <f>IF(DAY(DecSun1)=1,IF(AND(YEAR(DecSun1+10)=CalendarYear,MONTH(DecSun1+10)=12),DecSun1+10,""),IF(AND(YEAR(DecSun1+17)=CalendarYear,MONTH(DecSun1+17)=12),DecSun1+17,""))</f>
        <v>44544</v>
      </c>
      <c r="L46" s="4">
        <f>IF(DAY(DecSun1)=1,IF(AND(YEAR(DecSun1+11)=CalendarYear,MONTH(DecSun1+11)=12),DecSun1+11,""),IF(AND(YEAR(DecSun1+18)=CalendarYear,MONTH(DecSun1+18)=12),DecSun1+18,""))</f>
        <v>44545</v>
      </c>
      <c r="M46" s="4">
        <f>IF(DAY(DecSun1)=1,IF(AND(YEAR(DecSun1+12)=CalendarYear,MONTH(DecSun1+12)=12),DecSun1+12,""),IF(AND(YEAR(DecSun1+19)=CalendarYear,MONTH(DecSun1+19)=12),DecSun1+19,""))</f>
        <v>44546</v>
      </c>
      <c r="N46" s="4">
        <f>IF(DAY(DecSun1)=1,IF(AND(YEAR(DecSun1+13)=CalendarYear,MONTH(DecSun1+13)=12),DecSun1+13,""),IF(AND(YEAR(DecSun1+20)=CalendarYear,MONTH(DecSun1+20)=12),DecSun1+20,""))</f>
        <v>44547</v>
      </c>
      <c r="O46" s="35">
        <f>IF(DAY(DecSun1)=1,IF(AND(YEAR(DecSun1+14)=CalendarYear,MONTH(DecSun1+14)=12),DecSun1+14,""),IF(AND(YEAR(DecSun1+21)=CalendarYear,MONTH(DecSun1+21)=12),DecSun1+21,""))</f>
        <v>44548</v>
      </c>
      <c r="P46" s="91"/>
      <c r="S46" s="158"/>
    </row>
    <row r="47" spans="1:19" ht="15" customHeight="1" x14ac:dyDescent="0.2">
      <c r="B47" s="71">
        <f>IF(DAY(NovSun1)=1,IF(AND(YEAR(NovSun1+15)=CalendarYear,MONTH(NovSun1+15)=11),NovSun1+15,""),IF(AND(YEAR(NovSun1+22)=CalendarYear,MONTH(NovSun1+22)=11),NovSun1+22,""))</f>
        <v>44521</v>
      </c>
      <c r="C47" s="4">
        <f>IF(DAY(NovSun1)=1,IF(AND(YEAR(NovSun1+16)=CalendarYear,MONTH(NovSun1+16)=11),NovSun1+16,""),IF(AND(YEAR(NovSun1+23)=CalendarYear,MONTH(NovSun1+23)=11),NovSun1+23,""))</f>
        <v>44522</v>
      </c>
      <c r="D47" s="4">
        <f>IF(DAY(NovSun1)=1,IF(AND(YEAR(NovSun1+17)=CalendarYear,MONTH(NovSun1+17)=11),NovSun1+17,""),IF(AND(YEAR(NovSun1+24)=CalendarYear,MONTH(NovSun1+24)=11),NovSun1+24,""))</f>
        <v>44523</v>
      </c>
      <c r="E47" s="30">
        <f>IF(DAY(NovSun1)=1,IF(AND(YEAR(NovSun1+18)=CalendarYear,MONTH(NovSun1+18)=11),NovSun1+18,""),IF(AND(YEAR(NovSun1+25)=CalendarYear,MONTH(NovSun1+25)=11),NovSun1+25,""))</f>
        <v>44524</v>
      </c>
      <c r="F47" s="30">
        <f>IF(DAY(NovSun1)=1,IF(AND(YEAR(NovSun1+19)=CalendarYear,MONTH(NovSun1+19)=11),NovSun1+19,""),IF(AND(YEAR(NovSun1+26)=CalendarYear,MONTH(NovSun1+26)=11),NovSun1+26,""))</f>
        <v>44525</v>
      </c>
      <c r="G47" s="4">
        <f>IF(DAY(NovSun1)=1,IF(AND(YEAR(NovSun1+20)=CalendarYear,MONTH(NovSun1+20)=11),NovSun1+20,""),IF(AND(YEAR(NovSun1+27)=CalendarYear,MONTH(NovSun1+27)=11),NovSun1+27,""))</f>
        <v>44526</v>
      </c>
      <c r="H47" s="35">
        <f>IF(DAY(NovSun1)=1,IF(AND(YEAR(NovSun1+21)=CalendarYear,MONTH(NovSun1+21)=11),NovSun1+21,""),IF(AND(YEAR(NovSun1+28)=CalendarYear,MONTH(NovSun1+28)=11),NovSun1+28,""))</f>
        <v>44527</v>
      </c>
      <c r="I47" s="27">
        <f>IF(DAY(DecSun1)=1,IF(AND(YEAR(DecSun1+15)=CalendarYear,MONTH(DecSun1+15)=12),DecSun1+15,""),IF(AND(YEAR(DecSun1+22)=CalendarYear,MONTH(DecSun1+22)=12),DecSun1+22,""))</f>
        <v>44549</v>
      </c>
      <c r="J47" s="4">
        <f>IF(DAY(DecSun1)=1,IF(AND(YEAR(DecSun1+16)=CalendarYear,MONTH(DecSun1+16)=12),DecSun1+16,""),IF(AND(YEAR(DecSun1+23)=CalendarYear,MONTH(DecSun1+23)=12),DecSun1+23,""))</f>
        <v>44550</v>
      </c>
      <c r="K47" s="4">
        <f>IF(DAY(DecSun1)=1,IF(AND(YEAR(DecSun1+17)=CalendarYear,MONTH(DecSun1+17)=12),DecSun1+17,""),IF(AND(YEAR(DecSun1+24)=CalendarYear,MONTH(DecSun1+24)=12),DecSun1+24,""))</f>
        <v>44551</v>
      </c>
      <c r="L47" s="30">
        <f>IF(DAY(DecSun1)=1,IF(AND(YEAR(DecSun1+18)=CalendarYear,MONTH(DecSun1+18)=12),DecSun1+18,""),IF(AND(YEAR(DecSun1+25)=CalendarYear,MONTH(DecSun1+25)=12),DecSun1+25,""))</f>
        <v>44552</v>
      </c>
      <c r="M47" s="30">
        <f>IF(DAY(DecSun1)=1,IF(AND(YEAR(DecSun1+19)=CalendarYear,MONTH(DecSun1+19)=12),DecSun1+19,""),IF(AND(YEAR(DecSun1+26)=CalendarYear,MONTH(DecSun1+26)=12),DecSun1+26,""))</f>
        <v>44553</v>
      </c>
      <c r="N47" s="108">
        <f>IF(DAY(DecSun1)=1,IF(AND(YEAR(DecSun1+20)=CalendarYear,MONTH(DecSun1+20)=12),DecSun1+20,""),IF(AND(YEAR(DecSun1+27)=CalendarYear,MONTH(DecSun1+27)=12),DecSun1+27,""))</f>
        <v>44554</v>
      </c>
      <c r="O47" s="50">
        <f>IF(DAY(DecSun1)=1,IF(AND(YEAR(DecSun1+21)=CalendarYear,MONTH(DecSun1+21)=12),DecSun1+21,""),IF(AND(YEAR(DecSun1+28)=CalendarYear,MONTH(DecSun1+28)=12),DecSun1+28,""))</f>
        <v>44555</v>
      </c>
      <c r="P47" s="91"/>
      <c r="S47" s="158"/>
    </row>
    <row r="48" spans="1:19" ht="15" customHeight="1" x14ac:dyDescent="0.2">
      <c r="B48" s="71">
        <f>IF(DAY(NovSun1)=1,IF(AND(YEAR(NovSun1+22)=CalendarYear,MONTH(NovSun1+22)=11),NovSun1+22,""),IF(AND(YEAR(NovSun1+29)=CalendarYear,MONTH(NovSun1+29)=11),NovSun1+29,""))</f>
        <v>44528</v>
      </c>
      <c r="C48" s="4">
        <f>IF(DAY(NovSun1)=1,IF(AND(YEAR(NovSun1+23)=CalendarYear,MONTH(NovSun1+23)=11),NovSun1+23,""),IF(AND(YEAR(NovSun1+30)=CalendarYear,MONTH(NovSun1+30)=11),NovSun1+30,""))</f>
        <v>44529</v>
      </c>
      <c r="D48" s="4">
        <f>IF(DAY(NovSun1)=1,IF(AND(YEAR(NovSun1+24)=CalendarYear,MONTH(NovSun1+24)=11),NovSun1+24,""),IF(AND(YEAR(NovSun1+31)=CalendarYear,MONTH(NovSun1+31)=11),NovSun1+31,""))</f>
        <v>44530</v>
      </c>
      <c r="E48" s="4" t="str">
        <f>IF(DAY(NovSun1)=1,IF(AND(YEAR(NovSun1+25)=CalendarYear,MONTH(NovSun1+25)=11),NovSun1+25,""),IF(AND(YEAR(NovSun1+32)=CalendarYear,MONTH(NovSun1+32)=11),NovSun1+32,""))</f>
        <v/>
      </c>
      <c r="F48" s="4" t="str">
        <f>IF(DAY(NovSun1)=1,IF(AND(YEAR(NovSun1+26)=CalendarYear,MONTH(NovSun1+26)=11),NovSun1+26,""),IF(AND(YEAR(NovSun1+33)=CalendarYear,MONTH(NovSun1+33)=11),NovSun1+33,""))</f>
        <v/>
      </c>
      <c r="G48" s="4" t="str">
        <f>IF(DAY(NovSun1)=1,IF(AND(YEAR(NovSun1+27)=CalendarYear,MONTH(NovSun1+27)=11),NovSun1+27,""),IF(AND(YEAR(NovSun1+34)=CalendarYear,MONTH(NovSun1+34)=11),NovSun1+34,""))</f>
        <v/>
      </c>
      <c r="H48" s="35" t="str">
        <f>IF(DAY(NovSun1)=1,IF(AND(YEAR(NovSun1+28)=CalendarYear,MONTH(NovSun1+28)=11),NovSun1+28,""),IF(AND(YEAR(NovSun1+35)=CalendarYear,MONTH(NovSun1+35)=11),NovSun1+35,""))</f>
        <v/>
      </c>
      <c r="I48" s="27">
        <f>IF(DAY(DecSun1)=1,IF(AND(YEAR(DecSun1+22)=CalendarYear,MONTH(DecSun1+22)=12),DecSun1+22,""),IF(AND(YEAR(DecSun1+29)=CalendarYear,MONTH(DecSun1+29)=12),DecSun1+29,""))</f>
        <v>44556</v>
      </c>
      <c r="J48" s="4">
        <f>IF(DAY(DecSun1)=1,IF(AND(YEAR(DecSun1+23)=CalendarYear,MONTH(DecSun1+23)=12),DecSun1+23,""),IF(AND(YEAR(DecSun1+30)=CalendarYear,MONTH(DecSun1+30)=12),DecSun1+30,""))</f>
        <v>44557</v>
      </c>
      <c r="K48" s="4">
        <f>IF(DAY(DecSun1)=1,IF(AND(YEAR(DecSun1+24)=CalendarYear,MONTH(DecSun1+24)=12),DecSun1+24,""),IF(AND(YEAR(DecSun1+31)=CalendarYear,MONTH(DecSun1+31)=12),DecSun1+31,""))</f>
        <v>44558</v>
      </c>
      <c r="L48" s="4">
        <f>IF(DAY(DecSun1)=1,IF(AND(YEAR(DecSun1+25)=CalendarYear,MONTH(DecSun1+25)=12),DecSun1+25,""),IF(AND(YEAR(DecSun1+32)=CalendarYear,MONTH(DecSun1+32)=12),DecSun1+32,""))</f>
        <v>44559</v>
      </c>
      <c r="M48" s="4">
        <f>IF(DAY(DecSun1)=1,IF(AND(YEAR(DecSun1+26)=CalendarYear,MONTH(DecSun1+26)=12),DecSun1+26,""),IF(AND(YEAR(DecSun1+33)=CalendarYear,MONTH(DecSun1+33)=12),DecSun1+33,""))</f>
        <v>44560</v>
      </c>
      <c r="N48" s="4">
        <f>IF(DAY(DecSun1)=1,IF(AND(YEAR(DecSun1+27)=CalendarYear,MONTH(DecSun1+27)=12),DecSun1+27,""),IF(AND(YEAR(DecSun1+34)=CalendarYear,MONTH(DecSun1+34)=12),DecSun1+34,""))</f>
        <v>44561</v>
      </c>
      <c r="O48" s="50">
        <v>1</v>
      </c>
      <c r="P48" s="91"/>
      <c r="S48" s="158"/>
    </row>
    <row r="49" spans="2:19" ht="15" customHeight="1" x14ac:dyDescent="0.2">
      <c r="B49" s="42" t="str">
        <f>IF(DAY(NovSun1)=1,IF(AND(YEAR(NovSun1+29)=CalendarYear,MONTH(NovSun1+29)=11),NovSun1+29,""),IF(AND(YEAR(NovSun1+36)=CalendarYear,MONTH(NovSun1+36)=11),NovSun1+36,""))</f>
        <v/>
      </c>
      <c r="C49" s="37" t="str">
        <f>IF(DAY(NovSun1)=1,IF(AND(YEAR(NovSun1+30)=CalendarYear,MONTH(NovSun1+30)=11),NovSun1+30,""),IF(AND(YEAR(NovSun1+37)=CalendarYear,MONTH(NovSun1+37)=11),NovSun1+37,""))</f>
        <v/>
      </c>
      <c r="D49" s="37" t="str">
        <f>IF(DAY(NovSun1)=1,IF(AND(YEAR(NovSun1+31)=CalendarYear,MONTH(NovSun1+31)=11),NovSun1+31,""),IF(AND(YEAR(NovSun1+38)=CalendarYear,MONTH(NovSun1+38)=11),NovSun1+38,""))</f>
        <v/>
      </c>
      <c r="E49" s="37" t="str">
        <f>IF(DAY(NovSun1)=1,IF(AND(YEAR(NovSun1+32)=CalendarYear,MONTH(NovSun1+32)=11),NovSun1+32,""),IF(AND(YEAR(NovSun1+39)=CalendarYear,MONTH(NovSun1+39)=11),NovSun1+39,""))</f>
        <v/>
      </c>
      <c r="F49" s="37" t="str">
        <f>IF(DAY(NovSun1)=1,IF(AND(YEAR(NovSun1+33)=CalendarYear,MONTH(NovSun1+33)=11),NovSun1+33,""),IF(AND(YEAR(NovSun1+40)=CalendarYear,MONTH(NovSun1+40)=11),NovSun1+40,""))</f>
        <v/>
      </c>
      <c r="G49" s="37" t="str">
        <f>IF(DAY(NovSun1)=1,IF(AND(YEAR(NovSun1+34)=CalendarYear,MONTH(NovSun1+34)=11),NovSun1+34,""),IF(AND(YEAR(NovSun1+41)=CalendarYear,MONTH(NovSun1+41)=11),NovSun1+41,""))</f>
        <v/>
      </c>
      <c r="H49" s="38" t="str">
        <f>IF(DAY(NovSun1)=1,IF(AND(YEAR(NovSun1+35)=CalendarYear,MONTH(NovSun1+35)=11),NovSun1+35,""),IF(AND(YEAR(NovSun1+42)=CalendarYear,MONTH(NovSun1+42)=11),NovSun1+42,""))</f>
        <v/>
      </c>
      <c r="I49" s="37" t="str">
        <f>IF(DAY(DecSun1)=1,IF(AND(YEAR(DecSun1+29)=CalendarYear,MONTH(DecSun1+29)=12),DecSun1+29,""),IF(AND(YEAR(DecSun1+36)=CalendarYear,MONTH(DecSun1+36)=12),DecSun1+36,""))</f>
        <v/>
      </c>
      <c r="J49" s="37" t="str">
        <f>IF(DAY(DecSun1)=1,IF(AND(YEAR(DecSun1+30)=CalendarYear,MONTH(DecSun1+30)=12),DecSun1+30,""),IF(AND(YEAR(DecSun1+37)=CalendarYear,MONTH(DecSun1+37)=12),DecSun1+37,""))</f>
        <v/>
      </c>
      <c r="K49" s="37" t="str">
        <f>IF(DAY(DecSun1)=1,IF(AND(YEAR(DecSun1+31)=CalendarYear,MONTH(DecSun1+31)=12),DecSun1+31,""),IF(AND(YEAR(DecSun1+38)=CalendarYear,MONTH(DecSun1+38)=12),DecSun1+38,""))</f>
        <v/>
      </c>
      <c r="L49" s="37" t="str">
        <f>IF(DAY(DecSun1)=1,IF(AND(YEAR(DecSun1+32)=CalendarYear,MONTH(DecSun1+32)=12),DecSun1+32,""),IF(AND(YEAR(DecSun1+39)=CalendarYear,MONTH(DecSun1+39)=12),DecSun1+39,""))</f>
        <v/>
      </c>
      <c r="M49" s="37" t="str">
        <f>IF(DAY(DecSun1)=1,IF(AND(YEAR(DecSun1+33)=CalendarYear,MONTH(DecSun1+33)=12),DecSun1+33,""),IF(AND(YEAR(DecSun1+40)=CalendarYear,MONTH(DecSun1+40)=12),DecSun1+40,""))</f>
        <v/>
      </c>
      <c r="N49" s="37" t="str">
        <f>IF(DAY(DecSun1)=1,IF(AND(YEAR(DecSun1+34)=CalendarYear,MONTH(DecSun1+34)=12),DecSun1+34,""),IF(AND(YEAR(DecSun1+41)=CalendarYear,MONTH(DecSun1+41)=12),DecSun1+41,""))</f>
        <v/>
      </c>
      <c r="O49" s="38" t="str">
        <f>IF(DAY(DecSun1)=1,IF(AND(YEAR(DecSun1+35)=CalendarYear,MONTH(DecSun1+35)=12),DecSun1+35,""),IF(AND(YEAR(DecSun1+42)=CalendarYear,MONTH(DecSun1+42)=12),DecSun1+42,""))</f>
        <v/>
      </c>
      <c r="P49" s="91"/>
      <c r="S49" s="158"/>
    </row>
    <row r="50" spans="2:19" ht="13.5" customHeight="1" x14ac:dyDescent="0.2">
      <c r="B50" s="82"/>
      <c r="C50" s="81"/>
      <c r="D50" s="81"/>
      <c r="E50" s="81"/>
      <c r="F50" s="81"/>
      <c r="G50" s="81"/>
      <c r="H50" s="81"/>
      <c r="I50" s="2"/>
      <c r="J50" s="2"/>
      <c r="K50" s="2"/>
      <c r="L50" s="2"/>
      <c r="M50" s="2"/>
      <c r="N50" s="2"/>
      <c r="O50" s="2"/>
      <c r="S50" s="8"/>
    </row>
    <row r="51" spans="2:19" ht="15" customHeight="1" x14ac:dyDescent="0.2">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2:H42"/>
    <mergeCell ref="I42:O42"/>
    <mergeCell ref="S45:S49"/>
    <mergeCell ref="B1:E1"/>
    <mergeCell ref="F1:O1"/>
    <mergeCell ref="B2:H2"/>
    <mergeCell ref="B3:H3"/>
    <mergeCell ref="I3:O3"/>
    <mergeCell ref="B10:H10"/>
    <mergeCell ref="I10:O10"/>
    <mergeCell ref="B18:H18"/>
    <mergeCell ref="I18:O18"/>
    <mergeCell ref="B26:H26"/>
    <mergeCell ref="I26:O26"/>
    <mergeCell ref="B34:H34"/>
    <mergeCell ref="I34:O34"/>
  </mergeCells>
  <dataValidations count="1">
    <dataValidation allowBlank="1" showInputMessage="1" showErrorMessage="1" errorTitle="Invalid Year" error="Enter a year from 1900 to 9999, or use the scroll bar to find a year." sqref="B1" xr:uid="{9B44E28C-401B-45B8-A83F-8635D627E512}"/>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Spinner">
              <controlPr defaultSize="0" print="0" autoPict="0" altText="Use the spinner button to change calendar year or enter year in cell C1">
                <anchor moveWithCells="1">
                  <from>
                    <xdr:col>1</xdr:col>
                    <xdr:colOff>0</xdr:colOff>
                    <xdr:row>0</xdr:row>
                    <xdr:rowOff>38100</xdr:rowOff>
                  </from>
                  <to>
                    <xdr:col>1</xdr:col>
                    <xdr:colOff>142875</xdr:colOff>
                    <xdr:row>2</xdr:row>
                    <xdr:rowOff>38100</xdr:rowOff>
                  </to>
                </anchor>
              </controlPr>
            </control>
          </mc:Choice>
        </mc:AlternateContent>
        <mc:AlternateContent xmlns:mc="http://schemas.openxmlformats.org/markup-compatibility/2006">
          <mc:Choice Requires="x14">
            <control shapeId="5123" r:id="rId5" name="Spinner 3">
              <controlPr defaultSize="0" print="0" autoPict="0" altText="Use the spinner button to change calendar year or enter year in cell C1">
                <anchor moveWithCells="1">
                  <from>
                    <xdr:col>1</xdr:col>
                    <xdr:colOff>0</xdr:colOff>
                    <xdr:row>0</xdr:row>
                    <xdr:rowOff>38100</xdr:rowOff>
                  </from>
                  <to>
                    <xdr:col>1</xdr:col>
                    <xdr:colOff>142875</xdr:colOff>
                    <xdr:row>2</xdr:row>
                    <xdr:rowOff>38100</xdr:rowOff>
                  </to>
                </anchor>
              </controlPr>
            </control>
          </mc:Choice>
        </mc:AlternateContent>
      </controls>
    </mc:Choice>
  </mc:AlternateContent>
  <tableParts count="12">
    <tablePart r:id="rId6"/>
    <tablePart r:id="rId7"/>
    <tablePart r:id="rId8"/>
    <tablePart r:id="rId9"/>
    <tablePart r:id="rId10"/>
    <tablePart r:id="rId11"/>
    <tablePart r:id="rId12"/>
    <tablePart r:id="rId13"/>
    <tablePart r:id="rId14"/>
    <tablePart r:id="rId15"/>
    <tablePart r:id="rId16"/>
    <tablePart r:id="rId17"/>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1A6CF-3996-4797-86D4-41FB82818414}">
  <dimension ref="A1:AL51"/>
  <sheetViews>
    <sheetView topLeftCell="A22" workbookViewId="0">
      <selection activeCell="R34" sqref="R34"/>
    </sheetView>
  </sheetViews>
  <sheetFormatPr defaultColWidth="9.5" defaultRowHeight="15" customHeight="1" x14ac:dyDescent="0.2"/>
  <cols>
    <col min="1" max="1" width="1.5" style="25" customWidth="1"/>
    <col min="2" max="15" width="5.83203125" style="1" customWidth="1"/>
    <col min="16" max="16" width="1.1640625" style="1" customWidth="1"/>
    <col min="17" max="17" width="2.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3.75" x14ac:dyDescent="0.2">
      <c r="A1" s="90" t="s">
        <v>6</v>
      </c>
      <c r="B1" s="177">
        <v>2021</v>
      </c>
      <c r="C1" s="177"/>
      <c r="D1" s="177"/>
      <c r="E1" s="177"/>
      <c r="F1" s="159" t="s">
        <v>50</v>
      </c>
      <c r="G1" s="160"/>
      <c r="H1" s="160"/>
      <c r="I1" s="160"/>
      <c r="J1" s="160"/>
      <c r="K1" s="160"/>
      <c r="L1" s="160"/>
      <c r="M1" s="160"/>
      <c r="N1" s="160"/>
      <c r="O1" s="160"/>
      <c r="P1" s="91"/>
      <c r="Q1" s="91"/>
      <c r="R1" s="96" t="s">
        <v>46</v>
      </c>
      <c r="S1" s="69"/>
      <c r="T1"/>
      <c r="U1"/>
      <c r="V1"/>
      <c r="W1"/>
    </row>
    <row r="2" spans="1:38" ht="15" customHeight="1" x14ac:dyDescent="0.2">
      <c r="A2" s="24" t="s">
        <v>7</v>
      </c>
      <c r="B2" s="153"/>
      <c r="C2" s="153"/>
      <c r="D2" s="153"/>
      <c r="E2" s="153"/>
      <c r="F2" s="153"/>
      <c r="G2" s="153"/>
      <c r="H2" s="153"/>
      <c r="I2" s="2"/>
      <c r="J2" s="2"/>
      <c r="K2" s="2"/>
      <c r="L2" s="2"/>
      <c r="M2" s="2"/>
      <c r="N2" s="2"/>
      <c r="O2" s="2"/>
      <c r="P2" s="91"/>
    </row>
    <row r="3" spans="1:38" ht="15" customHeight="1" x14ac:dyDescent="0.3">
      <c r="A3" s="25" t="s">
        <v>8</v>
      </c>
      <c r="B3" s="164" t="s">
        <v>26</v>
      </c>
      <c r="C3" s="154"/>
      <c r="D3" s="154"/>
      <c r="E3" s="154"/>
      <c r="F3" s="154"/>
      <c r="G3" s="154"/>
      <c r="H3" s="155"/>
      <c r="I3" s="156" t="s">
        <v>27</v>
      </c>
      <c r="J3" s="156"/>
      <c r="K3" s="156"/>
      <c r="L3" s="156"/>
      <c r="M3" s="156"/>
      <c r="N3" s="156"/>
      <c r="O3" s="157"/>
      <c r="P3" s="92"/>
      <c r="Q3" s="2"/>
      <c r="R3" s="79"/>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28" t="s">
        <v>0</v>
      </c>
      <c r="J4" s="17" t="s">
        <v>51</v>
      </c>
      <c r="K4" s="17" t="s">
        <v>52</v>
      </c>
      <c r="L4" s="17" t="s">
        <v>53</v>
      </c>
      <c r="M4" s="17" t="s">
        <v>54</v>
      </c>
      <c r="N4" s="17" t="s">
        <v>55</v>
      </c>
      <c r="O4" s="34" t="s">
        <v>56</v>
      </c>
      <c r="P4" s="91"/>
      <c r="R4" s="80" t="s">
        <v>38</v>
      </c>
      <c r="S4" s="65"/>
      <c r="V4" s="2"/>
      <c r="AD4" s="2"/>
      <c r="AL4" s="2"/>
    </row>
    <row r="5" spans="1:38" ht="15" customHeight="1" x14ac:dyDescent="0.3">
      <c r="A5" s="24"/>
      <c r="B5" s="41" t="str">
        <f>IF(DAY(JanSun1)=1,"",IF(AND(YEAR(JanSun1+1)=CalendarYear,MONTH(JanSun1+1)=1),JanSun1+1,""))</f>
        <v/>
      </c>
      <c r="C5" s="4" t="str">
        <f>IF(DAY(JanSun1)=1,"",IF(AND(YEAR(JanSun1+2)=CalendarYear,MONTH(JanSun1+2)=1),JanSun1+2,""))</f>
        <v/>
      </c>
      <c r="D5" s="4" t="str">
        <f>IF(DAY(JanSun1)=1,"",IF(AND(YEAR(JanSun1+3)=CalendarYear,MONTH(JanSun1+3)=1),JanSun1+3,""))</f>
        <v/>
      </c>
      <c r="E5" s="27" t="str">
        <f>IF(DAY(JanSun1)=1,"",IF(AND(YEAR(JanSun1+4)=CalendarYear,MONTH(JanSun1+4)=1),JanSun1+4,""))</f>
        <v/>
      </c>
      <c r="F5" s="4" t="str">
        <f>IF(DAY(JanSun1)=1,"",IF(AND(YEAR(JanSun1+5)=CalendarYear,MONTH(JanSun1+5)=1),JanSun1+5,""))</f>
        <v/>
      </c>
      <c r="G5" s="27">
        <f>IF(DAY(JanSun1)=1,"",IF(AND(YEAR(JanSun1+6)=CalendarYear,MONTH(JanSun1+6)=1),JanSun1+6,""))</f>
        <v>44197</v>
      </c>
      <c r="H5" s="35">
        <f>IF(DAY(JanSun1)=1,IF(AND(YEAR(JanSun1)=CalendarYear,MONTH(JanSun1)=1),JanSun1,""),IF(AND(YEAR(JanSun1+7)=CalendarYear,MONTH(JanSun1+7)=1),JanSun1+7,""))</f>
        <v>44198</v>
      </c>
      <c r="I5" s="27" t="str">
        <f>IF(DAY(FebSun1)=1,"",IF(AND(YEAR(FebSun1+1)=CalendarYear,MONTH(FebSun1+1)=2),FebSun1+1,""))</f>
        <v/>
      </c>
      <c r="J5" s="4">
        <f>IF(DAY(FebSun1)=1,"",IF(AND(YEAR(FebSun1+2)=CalendarYear,MONTH(FebSun1+2)=2),FebSun1+2,""))</f>
        <v>44228</v>
      </c>
      <c r="K5" s="4">
        <f>IF(DAY(FebSun1)=1,"",IF(AND(YEAR(FebSun1+3)=CalendarYear,MONTH(FebSun1+3)=2),FebSun1+3,""))</f>
        <v>44229</v>
      </c>
      <c r="L5" s="4">
        <f>IF(DAY(FebSun1)=1,"",IF(AND(YEAR(FebSun1+4)=CalendarYear,MONTH(FebSun1+4)=2),FebSun1+4,""))</f>
        <v>44230</v>
      </c>
      <c r="M5" s="30">
        <f>IF(DAY(FebSun1)=1,"",IF(AND(YEAR(FebSun1+5)=CalendarYear,MONTH(FebSun1+5)=2),FebSun1+5,""))</f>
        <v>44231</v>
      </c>
      <c r="N5" s="30">
        <f>IF(DAY(FebSun1)=1,"",IF(AND(YEAR(FebSun1+6)=CalendarYear,MONTH(FebSun1+6)=2),FebSun1+6,""))</f>
        <v>44232</v>
      </c>
      <c r="O5" s="35">
        <f>IF(DAY(FebSun1)=1,IF(AND(YEAR(FebSun1)=CalendarYear,MONTH(FebSun1)=2),FebSun1,""),IF(AND(YEAR(FebSun1+7)=CalendarYear,MONTH(FebSun1+7)=2),FebSun1+7,""))</f>
        <v>44233</v>
      </c>
      <c r="P5" s="91"/>
      <c r="R5" s="80" t="s">
        <v>46</v>
      </c>
      <c r="S5" s="65"/>
      <c r="V5" s="2"/>
      <c r="AD5" s="2"/>
      <c r="AL5" s="2"/>
    </row>
    <row r="6" spans="1:38" ht="15" customHeight="1" x14ac:dyDescent="0.3">
      <c r="A6" s="24"/>
      <c r="B6" s="71">
        <f>IF(DAY(JanSun1)=1,IF(AND(YEAR(JanSun1+1)=CalendarYear,MONTH(JanSun1+1)=1),JanSun1+1,""),IF(AND(YEAR(JanSun1+8)=CalendarYear,MONTH(JanSun1+8)=1),JanSun1+8,""))</f>
        <v>44199</v>
      </c>
      <c r="C6" s="4">
        <f>IF(DAY(JanSun1)=1,IF(AND(YEAR(JanSun1+2)=CalendarYear,MONTH(JanSun1+2)=1),JanSun1+2,""),IF(AND(YEAR(JanSun1+9)=CalendarYear,MONTH(JanSun1+9)=1),JanSun1+9,""))</f>
        <v>44200</v>
      </c>
      <c r="D6" s="4">
        <f>IF(DAY(JanSun1)=1,IF(AND(YEAR(JanSun1+3)=CalendarYear,MONTH(JanSun1+3)=1),JanSun1+3,""),IF(AND(YEAR(JanSun1+10)=CalendarYear,MONTH(JanSun1+10)=1),JanSun1+10,""))</f>
        <v>44201</v>
      </c>
      <c r="E6" s="4">
        <f>IF(DAY(JanSun1)=1,IF(AND(YEAR(JanSun1+4)=CalendarYear,MONTH(JanSun1+4)=1),JanSun1+4,""),IF(AND(YEAR(JanSun1+11)=CalendarYear,MONTH(JanSun1+11)=1),JanSun1+11,""))</f>
        <v>44202</v>
      </c>
      <c r="F6" s="30">
        <f>IF(DAY(JanSun1)=1,IF(AND(YEAR(JanSun1+5)=CalendarYear,MONTH(JanSun1+5)=1),JanSun1+5,""),IF(AND(YEAR(JanSun1+12)=CalendarYear,MONTH(JanSun1+12)=1),JanSun1+12,""))</f>
        <v>44203</v>
      </c>
      <c r="G6" s="30">
        <f>IF(DAY(JanSun1)=1,IF(AND(YEAR(JanSun1+6)=CalendarYear,MONTH(JanSun1+6)=1),JanSun1+6,""),IF(AND(YEAR(JanSun1+13)=CalendarYear,MONTH(JanSun1+13)=1),JanSun1+13,""))</f>
        <v>44204</v>
      </c>
      <c r="H6" s="35">
        <f>IF(DAY(JanSun1)=1,IF(AND(YEAR(JanSun1+7)=CalendarYear,MONTH(JanSun1+7)=1),JanSun1+7,""),IF(AND(YEAR(JanSun1+14)=CalendarYear,MONTH(JanSun1+14)=1),JanSun1+14,""))</f>
        <v>44205</v>
      </c>
      <c r="I6" s="27">
        <f>IF(DAY(FebSun1)=1,IF(AND(YEAR(FebSun1+1)=CalendarYear,MONTH(FebSun1+1)=2),FebSun1+1,""),IF(AND(YEAR(FebSun1+8)=CalendarYear,MONTH(FebSun1+8)=2),FebSun1+8,""))</f>
        <v>44234</v>
      </c>
      <c r="J6" s="4">
        <f>IF(DAY(FebSun1)=1,IF(AND(YEAR(FebSun1+2)=CalendarYear,MONTH(FebSun1+2)=2),FebSun1+2,""),IF(AND(YEAR(FebSun1+9)=CalendarYear,MONTH(FebSun1+9)=2),FebSun1+9,""))</f>
        <v>44235</v>
      </c>
      <c r="K6" s="4">
        <f>IF(DAY(FebSun1)=1,IF(AND(YEAR(FebSun1+3)=CalendarYear,MONTH(FebSun1+3)=2),FebSun1+3,""),IF(AND(YEAR(FebSun1+10)=CalendarYear,MONTH(FebSun1+10)=2),FebSun1+10,""))</f>
        <v>44236</v>
      </c>
      <c r="L6" s="4">
        <f>IF(DAY(FebSun1)=1,IF(AND(YEAR(FebSun1+4)=CalendarYear,MONTH(FebSun1+4)=2),FebSun1+4,""),IF(AND(YEAR(FebSun1+11)=CalendarYear,MONTH(FebSun1+11)=2),FebSun1+11,""))</f>
        <v>44237</v>
      </c>
      <c r="M6" s="4">
        <f>IF(DAY(FebSun1)=1,IF(AND(YEAR(FebSun1+5)=CalendarYear,MONTH(FebSun1+5)=2),FebSun1+5,""),IF(AND(YEAR(FebSun1+12)=CalendarYear,MONTH(FebSun1+12)=2),FebSun1+12,""))</f>
        <v>44238</v>
      </c>
      <c r="N6" s="4">
        <f>IF(DAY(FebSun1)=1,IF(AND(YEAR(FebSun1+6)=CalendarYear,MONTH(FebSun1+6)=2),FebSun1+6,""),IF(AND(YEAR(FebSun1+13)=CalendarYear,MONTH(FebSun1+13)=2),FebSun1+13,""))</f>
        <v>44239</v>
      </c>
      <c r="O6" s="35">
        <f>IF(DAY(FebSun1)=1,IF(AND(YEAR(FebSun1+7)=CalendarYear,MONTH(FebSun1+7)=2),FebSun1+7,""),IF(AND(YEAR(FebSun1+14)=CalendarYear,MONTH(FebSun1+14)=2),FebSun1+14,""))</f>
        <v>44240</v>
      </c>
      <c r="P6" s="91"/>
      <c r="R6" s="83"/>
      <c r="S6" s="65"/>
      <c r="V6" s="2"/>
      <c r="AD6" s="2"/>
      <c r="AL6" s="2"/>
    </row>
    <row r="7" spans="1:38" ht="15" customHeight="1" x14ac:dyDescent="0.3">
      <c r="B7" s="71">
        <f>IF(DAY(JanSun1)=1,IF(AND(YEAR(JanSun1+8)=CalendarYear,MONTH(JanSun1+8)=1),JanSun1+8,""),IF(AND(YEAR(JanSun1+15)=CalendarYear,MONTH(JanSun1+15)=1),JanSun1+15,""))</f>
        <v>44206</v>
      </c>
      <c r="C7" s="4">
        <f>IF(DAY(JanSun1)=1,IF(AND(YEAR(JanSun1+9)=CalendarYear,MONTH(JanSun1+9)=1),JanSun1+9,""),IF(AND(YEAR(JanSun1+16)=CalendarYear,MONTH(JanSun1+16)=1),JanSun1+16,""))</f>
        <v>44207</v>
      </c>
      <c r="D7" s="4">
        <f>IF(DAY(JanSun1)=1,IF(AND(YEAR(JanSun1+10)=CalendarYear,MONTH(JanSun1+10)=1),JanSun1+10,""),IF(AND(YEAR(JanSun1+17)=CalendarYear,MONTH(JanSun1+17)=1),JanSun1+17,""))</f>
        <v>44208</v>
      </c>
      <c r="E7" s="4">
        <f>IF(DAY(JanSun1)=1,IF(AND(YEAR(JanSun1+11)=CalendarYear,MONTH(JanSun1+11)=1),JanSun1+11,""),IF(AND(YEAR(JanSun1+18)=CalendarYear,MONTH(JanSun1+18)=1),JanSun1+18,""))</f>
        <v>44209</v>
      </c>
      <c r="F7" s="4">
        <f>IF(DAY(JanSun1)=1,IF(AND(YEAR(JanSun1+12)=CalendarYear,MONTH(JanSun1+12)=1),JanSun1+12,""),IF(AND(YEAR(JanSun1+19)=CalendarYear,MONTH(JanSun1+19)=1),JanSun1+19,""))</f>
        <v>44210</v>
      </c>
      <c r="G7" s="4">
        <f>IF(DAY(JanSun1)=1,IF(AND(YEAR(JanSun1+13)=CalendarYear,MONTH(JanSun1+13)=1),JanSun1+13,""),IF(AND(YEAR(JanSun1+20)=CalendarYear,MONTH(JanSun1+20)=1),JanSun1+20,""))</f>
        <v>44211</v>
      </c>
      <c r="H7" s="35">
        <f>IF(DAY(JanSun1)=1,IF(AND(YEAR(JanSun1+14)=CalendarYear,MONTH(JanSun1+14)=1),JanSun1+14,""),IF(AND(YEAR(JanSun1+21)=CalendarYear,MONTH(JanSun1+21)=1),JanSun1+21,""))</f>
        <v>44212</v>
      </c>
      <c r="I7" s="27">
        <f>IF(DAY(FebSun1)=1,IF(AND(YEAR(FebSun1+8)=CalendarYear,MONTH(FebSun1+8)=2),FebSun1+8,""),IF(AND(YEAR(FebSun1+15)=CalendarYear,MONTH(FebSun1+15)=2),FebSun1+15,""))</f>
        <v>44241</v>
      </c>
      <c r="J7" s="4">
        <f>IF(DAY(FebSun1)=1,IF(AND(YEAR(FebSun1+9)=CalendarYear,MONTH(FebSun1+9)=2),FebSun1+9,""),IF(AND(YEAR(FebSun1+16)=CalendarYear,MONTH(FebSun1+16)=2),FebSun1+16,""))</f>
        <v>44242</v>
      </c>
      <c r="K7" s="4">
        <f>IF(DAY(FebSun1)=1,IF(AND(YEAR(FebSun1+10)=CalendarYear,MONTH(FebSun1+10)=2),FebSun1+10,""),IF(AND(YEAR(FebSun1+17)=CalendarYear,MONTH(FebSun1+17)=2),FebSun1+17,""))</f>
        <v>44243</v>
      </c>
      <c r="L7" s="4">
        <f>IF(DAY(FebSun1)=1,IF(AND(YEAR(FebSun1+11)=CalendarYear,MONTH(FebSun1+11)=2),FebSun1+11,""),IF(AND(YEAR(FebSun1+18)=CalendarYear,MONTH(FebSun1+18)=2),FebSun1+18,""))</f>
        <v>44244</v>
      </c>
      <c r="M7" s="30">
        <f>IF(DAY(FebSun1)=1,IF(AND(YEAR(FebSun1+12)=CalendarYear,MONTH(FebSun1+12)=2),FebSun1+12,""),IF(AND(YEAR(FebSun1+19)=CalendarYear,MONTH(FebSun1+19)=2),FebSun1+19,""))</f>
        <v>44245</v>
      </c>
      <c r="N7" s="30">
        <f>IF(DAY(FebSun1)=1,IF(AND(YEAR(FebSun1+13)=CalendarYear,MONTH(FebSun1+13)=2),FebSun1+13,""),IF(AND(YEAR(FebSun1+20)=CalendarYear,MONTH(FebSun1+20)=2),FebSun1+20,""))</f>
        <v>44246</v>
      </c>
      <c r="O7" s="35">
        <f>IF(DAY(FebSun1)=1,IF(AND(YEAR(FebSun1+14)=CalendarYear,MONTH(FebSun1+14)=2),FebSun1+14,""),IF(AND(YEAR(FebSun1+21)=CalendarYear,MONTH(FebSun1+21)=2),FebSun1+21,""))</f>
        <v>44247</v>
      </c>
      <c r="P7" s="91"/>
      <c r="R7" s="84"/>
      <c r="S7" s="65"/>
      <c r="V7" s="2"/>
      <c r="AD7" s="2"/>
      <c r="AL7" s="2"/>
    </row>
    <row r="8" spans="1:38" ht="15" customHeight="1" x14ac:dyDescent="0.3">
      <c r="B8" s="71">
        <f>IF(DAY(JanSun1)=1,IF(AND(YEAR(JanSun1+15)=CalendarYear,MONTH(JanSun1+15)=1),JanSun1+15,""),IF(AND(YEAR(JanSun1+22)=CalendarYear,MONTH(JanSun1+22)=1),JanSun1+22,""))</f>
        <v>44213</v>
      </c>
      <c r="C8" s="4">
        <f>IF(DAY(JanSun1)=1,IF(AND(YEAR(JanSun1+16)=CalendarYear,MONTH(JanSun1+16)=1),JanSun1+16,""),IF(AND(YEAR(JanSun1+23)=CalendarYear,MONTH(JanSun1+23)=1),JanSun1+23,""))</f>
        <v>44214</v>
      </c>
      <c r="D8" s="4">
        <f>IF(DAY(JanSun1)=1,IF(AND(YEAR(JanSun1+17)=CalendarYear,MONTH(JanSun1+17)=1),JanSun1+17,""),IF(AND(YEAR(JanSun1+24)=CalendarYear,MONTH(JanSun1+24)=1),JanSun1+24,""))</f>
        <v>44215</v>
      </c>
      <c r="E8" s="4">
        <f>IF(DAY(JanSun1)=1,IF(AND(YEAR(JanSun1+18)=CalendarYear,MONTH(JanSun1+18)=1),JanSun1+18,""),IF(AND(YEAR(JanSun1+25)=CalendarYear,MONTH(JanSun1+25)=1),JanSun1+25,""))</f>
        <v>44216</v>
      </c>
      <c r="F8" s="30">
        <f>IF(DAY(JanSun1)=1,IF(AND(YEAR(JanSun1+19)=CalendarYear,MONTH(JanSun1+19)=1),JanSun1+19,""),IF(AND(YEAR(JanSun1+26)=CalendarYear,MONTH(JanSun1+26)=1),JanSun1+26,""))</f>
        <v>44217</v>
      </c>
      <c r="G8" s="30">
        <f>IF(DAY(JanSun1)=1,IF(AND(YEAR(JanSun1+20)=CalendarYear,MONTH(JanSun1+20)=1),JanSun1+20,""),IF(AND(YEAR(JanSun1+27)=CalendarYear,MONTH(JanSun1+27)=1),JanSun1+27,""))</f>
        <v>44218</v>
      </c>
      <c r="H8" s="35">
        <f>IF(DAY(JanSun1)=1,IF(AND(YEAR(JanSun1+21)=CalendarYear,MONTH(JanSun1+21)=1),JanSun1+21,""),IF(AND(YEAR(JanSun1+28)=CalendarYear,MONTH(JanSun1+28)=1),JanSun1+28,""))</f>
        <v>44219</v>
      </c>
      <c r="I8" s="27">
        <f>IF(DAY(FebSun1)=1,IF(AND(YEAR(FebSun1+15)=CalendarYear,MONTH(FebSun1+15)=2),FebSun1+15,""),IF(AND(YEAR(FebSun1+22)=CalendarYear,MONTH(FebSun1+22)=2),FebSun1+22,""))</f>
        <v>44248</v>
      </c>
      <c r="J8" s="4">
        <f>IF(DAY(FebSun1)=1,IF(AND(YEAR(FebSun1+16)=CalendarYear,MONTH(FebSun1+16)=2),FebSun1+16,""),IF(AND(YEAR(FebSun1+23)=CalendarYear,MONTH(FebSun1+23)=2),FebSun1+23,""))</f>
        <v>44249</v>
      </c>
      <c r="K8" s="4">
        <f>IF(DAY(FebSun1)=1,IF(AND(YEAR(FebSun1+17)=CalendarYear,MONTH(FebSun1+17)=2),FebSun1+17,""),IF(AND(YEAR(FebSun1+24)=CalendarYear,MONTH(FebSun1+24)=2),FebSun1+24,""))</f>
        <v>44250</v>
      </c>
      <c r="L8" s="4">
        <f>IF(DAY(FebSun1)=1,IF(AND(YEAR(FebSun1+18)=CalendarYear,MONTH(FebSun1+18)=2),FebSun1+18,""),IF(AND(YEAR(FebSun1+25)=CalendarYear,MONTH(FebSun1+25)=2),FebSun1+25,""))</f>
        <v>44251</v>
      </c>
      <c r="M8" s="4">
        <f>IF(DAY(FebSun1)=1,IF(AND(YEAR(FebSun1+19)=CalendarYear,MONTH(FebSun1+19)=2),FebSun1+19,""),IF(AND(YEAR(FebSun1+26)=CalendarYear,MONTH(FebSun1+26)=2),FebSun1+26,""))</f>
        <v>44252</v>
      </c>
      <c r="N8" s="4">
        <f>IF(DAY(FebSun1)=1,IF(AND(YEAR(FebSun1+20)=CalendarYear,MONTH(FebSun1+20)=2),FebSun1+20,""),IF(AND(YEAR(FebSun1+27)=CalendarYear,MONTH(FebSun1+27)=2),FebSun1+27,""))</f>
        <v>44253</v>
      </c>
      <c r="O8" s="35">
        <f>IF(DAY(FebSun1)=1,IF(AND(YEAR(FebSun1+21)=CalendarYear,MONTH(FebSun1+21)=2),FebSun1+21,""),IF(AND(YEAR(FebSun1+28)=CalendarYear,MONTH(FebSun1+28)=2),FebSun1+28,""))</f>
        <v>44254</v>
      </c>
      <c r="P8" s="91"/>
      <c r="R8" s="84"/>
      <c r="S8" s="65"/>
      <c r="V8" s="2"/>
      <c r="AD8" s="2"/>
      <c r="AL8" s="2"/>
    </row>
    <row r="9" spans="1:38" ht="15" customHeight="1" x14ac:dyDescent="0.3">
      <c r="B9" s="72">
        <f>IF(DAY(JanSun1)=1,IF(AND(YEAR(JanSun1+22)=CalendarYear,MONTH(JanSun1+22)=1),JanSun1+22,""),IF(AND(YEAR(JanSun1+29)=CalendarYear,MONTH(JanSun1+29)=1),JanSun1+29,""))</f>
        <v>44220</v>
      </c>
      <c r="C9" s="37">
        <f>IF(DAY(JanSun1)=1,IF(AND(YEAR(JanSun1+23)=CalendarYear,MONTH(JanSun1+23)=1),JanSun1+23,""),IF(AND(YEAR(JanSun1+30)=CalendarYear,MONTH(JanSun1+30)=1),JanSun1+30,""))</f>
        <v>44221</v>
      </c>
      <c r="D9" s="37">
        <f>IF(DAY(JanSun1)=1,IF(AND(YEAR(JanSun1+24)=CalendarYear,MONTH(JanSun1+24)=1),JanSun1+24,""),IF(AND(YEAR(JanSun1+31)=CalendarYear,MONTH(JanSun1+31)=1),JanSun1+31,""))</f>
        <v>44222</v>
      </c>
      <c r="E9" s="37">
        <f>IF(DAY(JanSun1)=1,IF(AND(YEAR(JanSun1+25)=CalendarYear,MONTH(JanSun1+25)=1),JanSun1+25,""),IF(AND(YEAR(JanSun1+32)=CalendarYear,MONTH(JanSun1+32)=1),JanSun1+32,""))</f>
        <v>44223</v>
      </c>
      <c r="F9" s="37">
        <f>IF(DAY(JanSun1)=1,IF(AND(YEAR(JanSun1+26)=CalendarYear,MONTH(JanSun1+26)=1),JanSun1+26,""),IF(AND(YEAR(JanSun1+33)=CalendarYear,MONTH(JanSun1+33)=1),JanSun1+33,""))</f>
        <v>44224</v>
      </c>
      <c r="G9" s="37">
        <f>IF(DAY(JanSun1)=1,IF(AND(YEAR(JanSun1+27)=CalendarYear,MONTH(JanSun1+27)=1),JanSun1+27,""),IF(AND(YEAR(JanSun1+34)=CalendarYear,MONTH(JanSun1+34)=1),JanSun1+34,""))</f>
        <v>44225</v>
      </c>
      <c r="H9" s="38">
        <f>IF(DAY(JanSun1)=1,IF(AND(YEAR(JanSun1+28)=CalendarYear,MONTH(JanSun1+28)=1),JanSun1+28,""),IF(AND(YEAR(JanSun1+35)=CalendarYear,MONTH(JanSun1+35)=1),JanSun1+35,""))</f>
        <v>44226</v>
      </c>
      <c r="I9" s="46">
        <f>IF(DAY(FebSun1)=1,IF(AND(YEAR(FebSun1+22)=CalendarYear,MONTH(FebSun1+22)=2),FebSun1+22,""),IF(AND(YEAR(FebSun1+29)=CalendarYear,MONTH(FebSun1+29)=2),FebSun1+29,""))</f>
        <v>44255</v>
      </c>
      <c r="J9" s="37" t="str">
        <f>IF(DAY(FebSun1)=1,IF(AND(YEAR(FebSun1+23)=CalendarYear,MONTH(FebSun1+23)=2),FebSun1+23,""),IF(AND(YEAR(FebSun1+30)=CalendarYear,MONTH(FebSun1+30)=2),FebSun1+30,""))</f>
        <v/>
      </c>
      <c r="K9" s="37" t="str">
        <f>IF(DAY(FebSun1)=1,IF(AND(YEAR(FebSun1+24)=CalendarYear,MONTH(FebSun1+24)=2),FebSun1+24,""),IF(AND(YEAR(FebSun1+31)=CalendarYear,MONTH(FebSun1+31)=2),FebSun1+31,""))</f>
        <v/>
      </c>
      <c r="L9" s="37" t="str">
        <f>IF(DAY(FebSun1)=1,IF(AND(YEAR(FebSun1+25)=CalendarYear,MONTH(FebSun1+25)=2),FebSun1+25,""),IF(AND(YEAR(FebSun1+32)=CalendarYear,MONTH(FebSun1+32)=2),FebSun1+32,""))</f>
        <v/>
      </c>
      <c r="M9" s="37" t="str">
        <f>IF(DAY(FebSun1)=1,IF(AND(YEAR(FebSun1+26)=CalendarYear,MONTH(FebSun1+26)=2),FebSun1+26,""),IF(AND(YEAR(FebSun1+33)=CalendarYear,MONTH(FebSun1+33)=2),FebSun1+33,""))</f>
        <v/>
      </c>
      <c r="N9" s="37" t="str">
        <f>IF(DAY(FebSun1)=1,IF(AND(YEAR(FebSun1+27)=CalendarYear,MONTH(FebSun1+27)=2),FebSun1+27,""),IF(AND(YEAR(FebSun1+34)=CalendarYear,MONTH(FebSun1+34)=2),FebSun1+34,""))</f>
        <v/>
      </c>
      <c r="O9" s="38" t="str">
        <f>IF(DAY(FebSun1)=1,IF(AND(YEAR(FebSun1+28)=CalendarYear,MONTH(FebSun1+28)=2),FebSun1+28,""),IF(AND(YEAR(FebSun1+35)=CalendarYear,MONTH(FebSun1+35)=2),FebSun1+35,""))</f>
        <v/>
      </c>
      <c r="P9" s="91"/>
      <c r="R9" s="85"/>
      <c r="S9" s="67"/>
      <c r="V9" s="2"/>
      <c r="AD9" s="2"/>
      <c r="AL9" s="2"/>
    </row>
    <row r="10" spans="1:38" ht="15" customHeight="1" x14ac:dyDescent="0.3">
      <c r="A10" s="24" t="s">
        <v>9</v>
      </c>
      <c r="B10" s="178" t="s">
        <v>28</v>
      </c>
      <c r="C10" s="179"/>
      <c r="D10" s="179"/>
      <c r="E10" s="179"/>
      <c r="F10" s="179"/>
      <c r="G10" s="179"/>
      <c r="H10" s="180"/>
      <c r="I10" s="154" t="s">
        <v>29</v>
      </c>
      <c r="J10" s="154"/>
      <c r="K10" s="154"/>
      <c r="L10" s="154"/>
      <c r="M10" s="154"/>
      <c r="N10" s="154"/>
      <c r="O10" s="155"/>
      <c r="P10" s="93"/>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70" t="s">
        <v>0</v>
      </c>
      <c r="C11" s="17" t="s">
        <v>51</v>
      </c>
      <c r="D11" s="17" t="s">
        <v>52</v>
      </c>
      <c r="E11" s="17" t="s">
        <v>53</v>
      </c>
      <c r="F11" s="17" t="s">
        <v>54</v>
      </c>
      <c r="G11" s="17" t="s">
        <v>55</v>
      </c>
      <c r="H11" s="34" t="s">
        <v>56</v>
      </c>
      <c r="I11" s="28" t="s">
        <v>0</v>
      </c>
      <c r="J11" s="17" t="s">
        <v>51</v>
      </c>
      <c r="K11" s="17" t="s">
        <v>52</v>
      </c>
      <c r="L11" s="17" t="s">
        <v>53</v>
      </c>
      <c r="M11" s="17" t="s">
        <v>54</v>
      </c>
      <c r="N11" s="17" t="s">
        <v>55</v>
      </c>
      <c r="O11" s="34" t="s">
        <v>56</v>
      </c>
      <c r="P11" s="91"/>
      <c r="R11" s="74" t="s">
        <v>48</v>
      </c>
      <c r="V11" s="2"/>
      <c r="AD11" s="2"/>
      <c r="AL11" s="2"/>
    </row>
    <row r="12" spans="1:38" ht="15" customHeight="1" x14ac:dyDescent="0.3">
      <c r="B12" s="71" t="str">
        <f>IF(DAY(MarSun1)=1,"",IF(AND(YEAR(MarSun1+1)=CalendarYear,MONTH(MarSun1+1)=3),MarSun1+1,""))</f>
        <v/>
      </c>
      <c r="C12" s="4">
        <f>IF(DAY(MarSun1)=1,"",IF(AND(YEAR(MarSun1+2)=CalendarYear,MONTH(MarSun1+2)=3),MarSun1+2,""))</f>
        <v>44256</v>
      </c>
      <c r="D12" s="4">
        <f>IF(DAY(MarSun1)=1,"",IF(AND(YEAR(MarSun1+3)=CalendarYear,MONTH(MarSun1+3)=3),MarSun1+3,""))</f>
        <v>44257</v>
      </c>
      <c r="E12" s="4">
        <f>IF(DAY(MarSun1)=1,"",IF(AND(YEAR(MarSun1+4)=CalendarYear,MONTH(MarSun1+4)=3),MarSun1+4,""))</f>
        <v>44258</v>
      </c>
      <c r="F12" s="30">
        <f>IF(DAY(MarSun1)=1,"",IF(AND(YEAR(MarSun1+5)=CalendarYear,MONTH(MarSun1+5)=3),MarSun1+5,""))</f>
        <v>44259</v>
      </c>
      <c r="G12" s="30">
        <f>IF(DAY(MarSun1)=1,"",IF(AND(YEAR(MarSun1+6)=CalendarYear,MONTH(MarSun1+6)=3),MarSun1+6,""))</f>
        <v>44260</v>
      </c>
      <c r="H12" s="35">
        <f>IF(DAY(MarSun1)=1,IF(AND(YEAR(MarSun1)=CalendarYear,MONTH(MarSun1)=3),MarSun1,""),IF(AND(YEAR(MarSun1+7)=CalendarYear,MONTH(MarSun1+7)=3),MarSun1+7,""))</f>
        <v>44261</v>
      </c>
      <c r="I12" s="27" t="str">
        <f>IF(DAY(AprSun1)=1,"",IF(AND(YEAR(AprSun1+1)=CalendarYear,MONTH(AprSun1+1)=4),AprSun1+1,""))</f>
        <v/>
      </c>
      <c r="J12" s="4" t="str">
        <f>IF(DAY(AprSun1)=1,"",IF(AND(YEAR(AprSun1+2)=CalendarYear,MONTH(AprSun1+2)=4),AprSun1+2,""))</f>
        <v/>
      </c>
      <c r="K12" s="4" t="str">
        <f>IF(DAY(AprSun1)=1,"",IF(AND(YEAR(AprSun1+3)=CalendarYear,MONTH(AprSun1+3)=4),AprSun1+3,""))</f>
        <v/>
      </c>
      <c r="L12" s="4" t="str">
        <f>IF(DAY(AprSun1)=1,"",IF(AND(YEAR(AprSun1+4)=CalendarYear,MONTH(AprSun1+4)=4),AprSun1+4,""))</f>
        <v/>
      </c>
      <c r="M12" s="27">
        <f>IF(DAY(AprSun1)=1,"",IF(AND(YEAR(AprSun1+5)=CalendarYear,MONTH(AprSun1+5)=4),AprSun1+5,""))</f>
        <v>44287</v>
      </c>
      <c r="N12" s="27">
        <f>IF(DAY(AprSun1)=1,"",IF(AND(YEAR(AprSun1+6)=CalendarYear,MONTH(AprSun1+6)=4),AprSun1+6,""))</f>
        <v>44288</v>
      </c>
      <c r="O12" s="35">
        <f>IF(DAY(AprSun1)=1,IF(AND(YEAR(AprSun1)=CalendarYear,MONTH(AprSun1)=4),AprSun1,""),IF(AND(YEAR(AprSun1+7)=CalendarYear,MONTH(AprSun1+7)=4),AprSun1+7,""))</f>
        <v>44289</v>
      </c>
      <c r="P12" s="91"/>
      <c r="R12" s="74" t="s">
        <v>62</v>
      </c>
      <c r="V12" s="2"/>
      <c r="AD12" s="2"/>
      <c r="AL12" s="2"/>
    </row>
    <row r="13" spans="1:38" ht="15" customHeight="1" x14ac:dyDescent="0.3">
      <c r="A13" s="24"/>
      <c r="B13" s="71">
        <f>IF(DAY(MarSun1)=1,IF(AND(YEAR(MarSun1+1)=CalendarYear,MONTH(MarSun1+1)=3),MarSun1+1,""),IF(AND(YEAR(MarSun1+8)=CalendarYear,MONTH(MarSun1+8)=3),MarSun1+8,""))</f>
        <v>44262</v>
      </c>
      <c r="C13" s="4">
        <f>IF(DAY(MarSun1)=1,IF(AND(YEAR(MarSun1+2)=CalendarYear,MONTH(MarSun1+2)=3),MarSun1+2,""),IF(AND(YEAR(MarSun1+9)=CalendarYear,MONTH(MarSun1+9)=3),MarSun1+9,""))</f>
        <v>44263</v>
      </c>
      <c r="D13" s="4">
        <f>IF(DAY(MarSun1)=1,IF(AND(YEAR(MarSun1+3)=CalendarYear,MONTH(MarSun1+3)=3),MarSun1+3,""),IF(AND(YEAR(MarSun1+10)=CalendarYear,MONTH(MarSun1+10)=3),MarSun1+10,""))</f>
        <v>44264</v>
      </c>
      <c r="E13" s="4">
        <f>IF(DAY(MarSun1)=1,IF(AND(YEAR(MarSun1+4)=CalendarYear,MONTH(MarSun1+4)=3),MarSun1+4,""),IF(AND(YEAR(MarSun1+11)=CalendarYear,MONTH(MarSun1+11)=3),MarSun1+11,""))</f>
        <v>44265</v>
      </c>
      <c r="F13" s="4">
        <f>IF(DAY(MarSun1)=1,IF(AND(YEAR(MarSun1+5)=CalendarYear,MONTH(MarSun1+5)=3),MarSun1+5,""),IF(AND(YEAR(MarSun1+12)=CalendarYear,MONTH(MarSun1+12)=3),MarSun1+12,""))</f>
        <v>44266</v>
      </c>
      <c r="G13" s="4">
        <f>IF(DAY(MarSun1)=1,IF(AND(YEAR(MarSun1+6)=CalendarYear,MONTH(MarSun1+6)=3),MarSun1+6,""),IF(AND(YEAR(MarSun1+13)=CalendarYear,MONTH(MarSun1+13)=3),MarSun1+13,""))</f>
        <v>44267</v>
      </c>
      <c r="H13" s="35">
        <f>IF(DAY(MarSun1)=1,IF(AND(YEAR(MarSun1+7)=CalendarYear,MONTH(MarSun1+7)=3),MarSun1+7,""),IF(AND(YEAR(MarSun1+14)=CalendarYear,MONTH(MarSun1+14)=3),MarSun1+14,""))</f>
        <v>44268</v>
      </c>
      <c r="I13" s="27">
        <f>IF(DAY(AprSun1)=1,IF(AND(YEAR(AprSun1+1)=CalendarYear,MONTH(AprSun1+1)=4),AprSun1+1,""),IF(AND(YEAR(AprSun1+8)=CalendarYear,MONTH(AprSun1+8)=4),AprSun1+8,""))</f>
        <v>44290</v>
      </c>
      <c r="J13" s="27">
        <f>IF(DAY(AprSun1)=1,IF(AND(YEAR(AprSun1+2)=CalendarYear,MONTH(AprSun1+2)=4),AprSun1+2,""),IF(AND(YEAR(AprSun1+9)=CalendarYear,MONTH(AprSun1+9)=4),AprSun1+9,""))</f>
        <v>44291</v>
      </c>
      <c r="K13" s="4">
        <f>IF(DAY(AprSun1)=1,IF(AND(YEAR(AprSun1+3)=CalendarYear,MONTH(AprSun1+3)=4),AprSun1+3,""),IF(AND(YEAR(AprSun1+10)=CalendarYear,MONTH(AprSun1+10)=4),AprSun1+10,""))</f>
        <v>44292</v>
      </c>
      <c r="L13" s="4">
        <f>IF(DAY(AprSun1)=1,IF(AND(YEAR(AprSun1+4)=CalendarYear,MONTH(AprSun1+4)=4),AprSun1+4,""),IF(AND(YEAR(AprSun1+11)=CalendarYear,MONTH(AprSun1+11)=4),AprSun1+11,""))</f>
        <v>44293</v>
      </c>
      <c r="M13" s="108">
        <f>IF(DAY(AprSun1)=1,IF(AND(YEAR(AprSun1+5)=CalendarYear,MONTH(AprSun1+5)=4),AprSun1+5,""),IF(AND(YEAR(AprSun1+12)=CalendarYear,MONTH(AprSun1+12)=4),AprSun1+12,""))</f>
        <v>44294</v>
      </c>
      <c r="N13" s="108">
        <f>IF(DAY(AprSun1)=1,IF(AND(YEAR(AprSun1+6)=CalendarYear,MONTH(AprSun1+6)=4),AprSun1+6,""),IF(AND(YEAR(AprSun1+13)=CalendarYear,MONTH(AprSun1+13)=4),AprSun1+13,""))</f>
        <v>44295</v>
      </c>
      <c r="O13" s="35">
        <f>IF(DAY(AprSun1)=1,IF(AND(YEAR(AprSun1+7)=CalendarYear,MONTH(AprSun1+7)=4),AprSun1+7,""),IF(AND(YEAR(AprSun1+14)=CalendarYear,MONTH(AprSun1+14)=4),AprSun1+14,""))</f>
        <v>44296</v>
      </c>
      <c r="P13" s="91"/>
      <c r="R13" s="74" t="s">
        <v>49</v>
      </c>
      <c r="V13" s="2"/>
      <c r="AD13" s="2"/>
      <c r="AL13" s="2"/>
    </row>
    <row r="14" spans="1:38" ht="15" customHeight="1" x14ac:dyDescent="0.3">
      <c r="B14" s="71">
        <f>IF(DAY(MarSun1)=1,IF(AND(YEAR(MarSun1+8)=CalendarYear,MONTH(MarSun1+8)=3),MarSun1+8,""),IF(AND(YEAR(MarSun1+15)=CalendarYear,MONTH(MarSun1+15)=3),MarSun1+15,""))</f>
        <v>44269</v>
      </c>
      <c r="C14" s="4">
        <f>IF(DAY(MarSun1)=1,IF(AND(YEAR(MarSun1+9)=CalendarYear,MONTH(MarSun1+9)=3),MarSun1+9,""),IF(AND(YEAR(MarSun1+16)=CalendarYear,MONTH(MarSun1+16)=3),MarSun1+16,""))</f>
        <v>44270</v>
      </c>
      <c r="D14" s="4">
        <f>IF(DAY(MarSun1)=1,IF(AND(YEAR(MarSun1+10)=CalendarYear,MONTH(MarSun1+10)=3),MarSun1+10,""),IF(AND(YEAR(MarSun1+17)=CalendarYear,MONTH(MarSun1+17)=3),MarSun1+17,""))</f>
        <v>44271</v>
      </c>
      <c r="E14" s="4">
        <f>IF(DAY(MarSun1)=1,IF(AND(YEAR(MarSun1+11)=CalendarYear,MONTH(MarSun1+11)=3),MarSun1+11,""),IF(AND(YEAR(MarSun1+18)=CalendarYear,MONTH(MarSun1+18)=3),MarSun1+18,""))</f>
        <v>44272</v>
      </c>
      <c r="F14" s="30">
        <f>IF(DAY(MarSun1)=1,IF(AND(YEAR(MarSun1+12)=CalendarYear,MONTH(MarSun1+12)=3),MarSun1+12,""),IF(AND(YEAR(MarSun1+19)=CalendarYear,MONTH(MarSun1+19)=3),MarSun1+19,""))</f>
        <v>44273</v>
      </c>
      <c r="G14" s="30">
        <f>IF(DAY(MarSun1)=1,IF(AND(YEAR(MarSun1+13)=CalendarYear,MONTH(MarSun1+13)=3),MarSun1+13,""),IF(AND(YEAR(MarSun1+20)=CalendarYear,MONTH(MarSun1+20)=3),MarSun1+20,""))</f>
        <v>44274</v>
      </c>
      <c r="H14" s="35">
        <f>IF(DAY(MarSun1)=1,IF(AND(YEAR(MarSun1+14)=CalendarYear,MONTH(MarSun1+14)=3),MarSun1+14,""),IF(AND(YEAR(MarSun1+21)=CalendarYear,MONTH(MarSun1+21)=3),MarSun1+21,""))</f>
        <v>44275</v>
      </c>
      <c r="I14" s="27">
        <f>IF(DAY(AprSun1)=1,IF(AND(YEAR(AprSun1+8)=CalendarYear,MONTH(AprSun1+8)=4),AprSun1+8,""),IF(AND(YEAR(AprSun1+15)=CalendarYear,MONTH(AprSun1+15)=4),AprSun1+15,""))</f>
        <v>44297</v>
      </c>
      <c r="J14" s="108">
        <f>IF(DAY(AprSun1)=1,IF(AND(YEAR(AprSun1+9)=CalendarYear,MONTH(AprSun1+9)=4),AprSun1+9,""),IF(AND(YEAR(AprSun1+16)=CalendarYear,MONTH(AprSun1+16)=4),AprSun1+16,""))</f>
        <v>44298</v>
      </c>
      <c r="K14" s="4">
        <f>IF(DAY(AprSun1)=1,IF(AND(YEAR(AprSun1+10)=CalendarYear,MONTH(AprSun1+10)=4),AprSun1+10,""),IF(AND(YEAR(AprSun1+17)=CalendarYear,MONTH(AprSun1+17)=4),AprSun1+17,""))</f>
        <v>44299</v>
      </c>
      <c r="L14" s="4">
        <f>IF(DAY(AprSun1)=1,IF(AND(YEAR(AprSun1+11)=CalendarYear,MONTH(AprSun1+11)=4),AprSun1+11,""),IF(AND(YEAR(AprSun1+18)=CalendarYear,MONTH(AprSun1+18)=4),AprSun1+18,""))</f>
        <v>44300</v>
      </c>
      <c r="M14" s="30">
        <f>IF(DAY(AprSun1)=1,IF(AND(YEAR(AprSun1+12)=CalendarYear,MONTH(AprSun1+12)=4),AprSun1+12,""),IF(AND(YEAR(AprSun1+19)=CalendarYear,MONTH(AprSun1+19)=4),AprSun1+19,""))</f>
        <v>44301</v>
      </c>
      <c r="N14" s="30">
        <f>IF(DAY(AprSun1)=1,IF(AND(YEAR(AprSun1+13)=CalendarYear,MONTH(AprSun1+13)=4),AprSun1+13,""),IF(AND(YEAR(AprSun1+20)=CalendarYear,MONTH(AprSun1+20)=4),AprSun1+20,""))</f>
        <v>44302</v>
      </c>
      <c r="O14" s="35">
        <f>IF(DAY(AprSun1)=1,IF(AND(YEAR(AprSun1+14)=CalendarYear,MONTH(AprSun1+14)=4),AprSun1+14,""),IF(AND(YEAR(AprSun1+21)=CalendarYear,MONTH(AprSun1+21)=4),AprSun1+21,""))</f>
        <v>44303</v>
      </c>
      <c r="P14" s="91"/>
      <c r="R14" s="85"/>
      <c r="S14" s="12"/>
      <c r="V14" s="2"/>
      <c r="AD14" s="2"/>
      <c r="AL14" s="2"/>
    </row>
    <row r="15" spans="1:38" ht="15" customHeight="1" x14ac:dyDescent="0.3">
      <c r="B15" s="71">
        <f>IF(DAY(MarSun1)=1,IF(AND(YEAR(MarSun1+15)=CalendarYear,MONTH(MarSun1+15)=3),MarSun1+15,""),IF(AND(YEAR(MarSun1+22)=CalendarYear,MONTH(MarSun1+22)=3),MarSun1+22,""))</f>
        <v>44276</v>
      </c>
      <c r="C15" s="4">
        <f>IF(DAY(MarSun1)=1,IF(AND(YEAR(MarSun1+16)=CalendarYear,MONTH(MarSun1+16)=3),MarSun1+16,""),IF(AND(YEAR(MarSun1+23)=CalendarYear,MONTH(MarSun1+23)=3),MarSun1+23,""))</f>
        <v>44277</v>
      </c>
      <c r="D15" s="4">
        <f>IF(DAY(MarSun1)=1,IF(AND(YEAR(MarSun1+17)=CalendarYear,MONTH(MarSun1+17)=3),MarSun1+17,""),IF(AND(YEAR(MarSun1+24)=CalendarYear,MONTH(MarSun1+24)=3),MarSun1+24,""))</f>
        <v>44278</v>
      </c>
      <c r="E15" s="4">
        <f>IF(DAY(MarSun1)=1,IF(AND(YEAR(MarSun1+18)=CalendarYear,MONTH(MarSun1+18)=3),MarSun1+18,""),IF(AND(YEAR(MarSun1+25)=CalendarYear,MONTH(MarSun1+25)=3),MarSun1+25,""))</f>
        <v>44279</v>
      </c>
      <c r="F15" s="4">
        <f>IF(DAY(MarSun1)=1,IF(AND(YEAR(MarSun1+19)=CalendarYear,MONTH(MarSun1+19)=3),MarSun1+19,""),IF(AND(YEAR(MarSun1+26)=CalendarYear,MONTH(MarSun1+26)=3),MarSun1+26,""))</f>
        <v>44280</v>
      </c>
      <c r="G15" s="4">
        <f>IF(DAY(MarSun1)=1,IF(AND(YEAR(MarSun1+20)=CalendarYear,MONTH(MarSun1+20)=3),MarSun1+20,""),IF(AND(YEAR(MarSun1+27)=CalendarYear,MONTH(MarSun1+27)=3),MarSun1+27,""))</f>
        <v>44281</v>
      </c>
      <c r="H15" s="35">
        <f>IF(DAY(MarSun1)=1,IF(AND(YEAR(MarSun1+21)=CalendarYear,MONTH(MarSun1+21)=3),MarSun1+21,""),IF(AND(YEAR(MarSun1+28)=CalendarYear,MONTH(MarSun1+28)=3),MarSun1+28,""))</f>
        <v>44282</v>
      </c>
      <c r="I15" s="27">
        <f>IF(DAY(AprSun1)=1,IF(AND(YEAR(AprSun1+15)=CalendarYear,MONTH(AprSun1+15)=4),AprSun1+15,""),IF(AND(YEAR(AprSun1+22)=CalendarYear,MONTH(AprSun1+22)=4),AprSun1+22,""))</f>
        <v>44304</v>
      </c>
      <c r="J15" s="4">
        <f>IF(DAY(AprSun1)=1,IF(AND(YEAR(AprSun1+16)=CalendarYear,MONTH(AprSun1+16)=4),AprSun1+16,""),IF(AND(YEAR(AprSun1+23)=CalendarYear,MONTH(AprSun1+23)=4),AprSun1+23,""))</f>
        <v>44305</v>
      </c>
      <c r="K15" s="4">
        <f>IF(DAY(AprSun1)=1,IF(AND(YEAR(AprSun1+17)=CalendarYear,MONTH(AprSun1+17)=4),AprSun1+17,""),IF(AND(YEAR(AprSun1+24)=CalendarYear,MONTH(AprSun1+24)=4),AprSun1+24,""))</f>
        <v>44306</v>
      </c>
      <c r="L15" s="4">
        <f>IF(DAY(AprSun1)=1,IF(AND(YEAR(AprSun1+18)=CalendarYear,MONTH(AprSun1+18)=4),AprSun1+18,""),IF(AND(YEAR(AprSun1+25)=CalendarYear,MONTH(AprSun1+25)=4),AprSun1+25,""))</f>
        <v>44307</v>
      </c>
      <c r="M15" s="27">
        <f>IF(DAY(AprSun1)=1,IF(AND(YEAR(AprSun1+19)=CalendarYear,MONTH(AprSun1+19)=4),AprSun1+19,""),IF(AND(YEAR(AprSun1+26)=CalendarYear,MONTH(AprSun1+26)=4),AprSun1+26,""))</f>
        <v>44308</v>
      </c>
      <c r="N15" s="4">
        <f>IF(DAY(AprSun1)=1,IF(AND(YEAR(AprSun1+20)=CalendarYear,MONTH(AprSun1+20)=4),AprSun1+20,""),IF(AND(YEAR(AprSun1+27)=CalendarYear,MONTH(AprSun1+27)=4),AprSun1+27,""))</f>
        <v>44309</v>
      </c>
      <c r="O15" s="35">
        <f>IF(DAY(AprSun1)=1,IF(AND(YEAR(AprSun1+21)=CalendarYear,MONTH(AprSun1+21)=4),AprSun1+21,""),IF(AND(YEAR(AprSun1+28)=CalendarYear,MONTH(AprSun1+28)=4),AprSun1+28,""))</f>
        <v>44310</v>
      </c>
      <c r="P15" s="91"/>
      <c r="R15" s="86"/>
      <c r="S15" s="10"/>
      <c r="V15" s="2"/>
      <c r="AD15" s="2"/>
      <c r="AL15" s="2"/>
    </row>
    <row r="16" spans="1:38" ht="15" customHeight="1" x14ac:dyDescent="0.3">
      <c r="B16" s="71">
        <f>IF(DAY(MarSun1)=1,IF(AND(YEAR(MarSun1+22)=CalendarYear,MONTH(MarSun1+22)=3),MarSun1+22,""),IF(AND(YEAR(MarSun1+29)=CalendarYear,MONTH(MarSun1+29)=3),MarSun1+29,""))</f>
        <v>44283</v>
      </c>
      <c r="C16" s="4">
        <f>IF(DAY(MarSun1)=1,IF(AND(YEAR(MarSun1+23)=CalendarYear,MONTH(MarSun1+23)=3),MarSun1+23,""),IF(AND(YEAR(MarSun1+30)=CalendarYear,MONTH(MarSun1+30)=3),MarSun1+30,""))</f>
        <v>44284</v>
      </c>
      <c r="D16" s="4">
        <f>IF(DAY(MarSun1)=1,IF(AND(YEAR(MarSun1+24)=CalendarYear,MONTH(MarSun1+24)=3),MarSun1+24,""),IF(AND(YEAR(MarSun1+31)=CalendarYear,MONTH(MarSun1+31)=3),MarSun1+31,""))</f>
        <v>44285</v>
      </c>
      <c r="E16" s="30">
        <f>IF(DAY(MarSun1)=1,IF(AND(YEAR(MarSun1+25)=CalendarYear,MONTH(MarSun1+25)=3),MarSun1+25,""),IF(AND(YEAR(MarSun1+32)=CalendarYear,MONTH(MarSun1+32)=3),MarSun1+32,""))</f>
        <v>44286</v>
      </c>
      <c r="F16" s="4" t="str">
        <f>IF(DAY(MarSun1)=1,IF(AND(YEAR(MarSun1+26)=CalendarYear,MONTH(MarSun1+26)=3),MarSun1+26,""),IF(AND(YEAR(MarSun1+33)=CalendarYear,MONTH(MarSun1+33)=3),MarSun1+33,""))</f>
        <v/>
      </c>
      <c r="G16" s="4" t="str">
        <f>IF(DAY(MarSun1)=1,IF(AND(YEAR(MarSun1+27)=CalendarYear,MONTH(MarSun1+27)=3),MarSun1+27,""),IF(AND(YEAR(MarSun1+34)=CalendarYear,MONTH(MarSun1+34)=3),MarSun1+34,""))</f>
        <v/>
      </c>
      <c r="H16" s="35" t="str">
        <f>IF(DAY(MarSun1)=1,IF(AND(YEAR(MarSun1+28)=CalendarYear,MONTH(MarSun1+28)=3),MarSun1+28,""),IF(AND(YEAR(MarSun1+35)=CalendarYear,MONTH(MarSun1+35)=3),MarSun1+35,""))</f>
        <v/>
      </c>
      <c r="I16" s="27">
        <f>IF(DAY(AprSun1)=1,IF(AND(YEAR(AprSun1+22)=CalendarYear,MONTH(AprSun1+22)=4),AprSun1+22,""),IF(AND(YEAR(AprSun1+29)=CalendarYear,MONTH(AprSun1+29)=4),AprSun1+29,""))</f>
        <v>44311</v>
      </c>
      <c r="J16" s="4">
        <f>IF(DAY(AprSun1)=1,IF(AND(YEAR(AprSun1+23)=CalendarYear,MONTH(AprSun1+23)=4),AprSun1+23,""),IF(AND(YEAR(AprSun1+30)=CalendarYear,MONTH(AprSun1+30)=4),AprSun1+30,""))</f>
        <v>44312</v>
      </c>
      <c r="K16" s="4">
        <f>IF(DAY(AprSun1)=1,IF(AND(YEAR(AprSun1+24)=CalendarYear,MONTH(AprSun1+24)=4),AprSun1+24,""),IF(AND(YEAR(AprSun1+31)=CalendarYear,MONTH(AprSun1+31)=4),AprSun1+31,""))</f>
        <v>44313</v>
      </c>
      <c r="L16" s="4">
        <f>IF(DAY(AprSun1)=1,IF(AND(YEAR(AprSun1+25)=CalendarYear,MONTH(AprSun1+25)=4),AprSun1+25,""),IF(AND(YEAR(AprSun1+32)=CalendarYear,MONTH(AprSun1+32)=4),AprSun1+32,""))</f>
        <v>44314</v>
      </c>
      <c r="M16" s="30">
        <f>IF(DAY(AprSun1)=1,IF(AND(YEAR(AprSun1+26)=CalendarYear,MONTH(AprSun1+26)=4),AprSun1+26,""),IF(AND(YEAR(AprSun1+33)=CalendarYear,MONTH(AprSun1+33)=4),AprSun1+33,""))</f>
        <v>44315</v>
      </c>
      <c r="N16" s="30">
        <f>IF(DAY(AprSun1)=1,IF(AND(YEAR(AprSun1+27)=CalendarYear,MONTH(AprSun1+27)=4),AprSun1+27,""),IF(AND(YEAR(AprSun1+34)=CalendarYear,MONTH(AprSun1+34)=4),AprSun1+34,""))</f>
        <v>44316</v>
      </c>
      <c r="O16" s="35" t="str">
        <f>IF(DAY(AprSun1)=1,IF(AND(YEAR(AprSun1+28)=CalendarYear,MONTH(AprSun1+28)=4),AprSun1+28,""),IF(AND(YEAR(AprSun1+35)=CalendarYear,MONTH(AprSun1+35)=4),AprSun1+35,""))</f>
        <v/>
      </c>
      <c r="P16" s="91"/>
      <c r="R16" s="86"/>
      <c r="S16" s="11"/>
      <c r="V16" s="2"/>
      <c r="AD16" s="2"/>
      <c r="AL16" s="2"/>
    </row>
    <row r="17" spans="1:38" ht="15" customHeight="1" x14ac:dyDescent="0.3">
      <c r="B17" s="42" t="str">
        <f>IF(DAY(MarSun1)=1,IF(AND(YEAR(MarSun1+29)=CalendarYear,MONTH(MarSun1+29)=3),MarSun1+29,""),IF(AND(YEAR(MarSun1+36)=CalendarYear,MONTH(MarSun1+36)=3),MarSun1+36,""))</f>
        <v/>
      </c>
      <c r="C17" s="37" t="str">
        <f>IF(DAY(MarSun1)=1,IF(AND(YEAR(MarSun1+30)=CalendarYear,MONTH(MarSun1+30)=3),MarSun1+30,""),IF(AND(YEAR(MarSun1+37)=CalendarYear,MONTH(MarSun1+37)=3),MarSun1+37,""))</f>
        <v/>
      </c>
      <c r="D17" s="37" t="str">
        <f>IF(DAY(MarSun1)=1,IF(AND(YEAR(MarSun1+31)=CalendarYear,MONTH(MarSun1+31)=3),MarSun1+31,""),IF(AND(YEAR(MarSun1+38)=CalendarYear,MONTH(MarSun1+38)=3),MarSun1+38,""))</f>
        <v/>
      </c>
      <c r="E17" s="37" t="str">
        <f>IF(DAY(MarSun1)=1,IF(AND(YEAR(MarSun1+32)=CalendarYear,MONTH(MarSun1+32)=3),MarSun1+32,""),IF(AND(YEAR(MarSun1+39)=CalendarYear,MONTH(MarSun1+39)=3),MarSun1+39,""))</f>
        <v/>
      </c>
      <c r="F17" s="37" t="str">
        <f>IF(DAY(MarSun1)=1,IF(AND(YEAR(MarSun1+33)=CalendarYear,MONTH(MarSun1+33)=3),MarSun1+33,""),IF(AND(YEAR(MarSun1+40)=CalendarYear,MONTH(MarSun1+40)=3),MarSun1+40,""))</f>
        <v/>
      </c>
      <c r="G17" s="37" t="str">
        <f>IF(DAY(MarSun1)=1,IF(AND(YEAR(MarSun1+34)=CalendarYear,MONTH(MarSun1+34)=3),MarSun1+34,""),IF(AND(YEAR(MarSun1+41)=CalendarYear,MONTH(MarSun1+41)=3),MarSun1+41,""))</f>
        <v/>
      </c>
      <c r="H17" s="38" t="str">
        <f>IF(DAY(MarSun1)=1,IF(AND(YEAR(MarSun1+35)=CalendarYear,MONTH(MarSun1+35)=3),MarSun1+35,""),IF(AND(YEAR(MarSun1+42)=CalendarYear,MONTH(MarSun1+42)=3),MarSun1+42,""))</f>
        <v/>
      </c>
      <c r="I17" s="37" t="str">
        <f>IF(DAY(AprSun1)=1,IF(AND(YEAR(AprSun1+29)=CalendarYear,MONTH(AprSun1+29)=4),AprSun1+29,""),IF(AND(YEAR(AprSun1+36)=CalendarYear,MONTH(AprSun1+36)=4),AprSun1+36,""))</f>
        <v/>
      </c>
      <c r="J17" s="37" t="str">
        <f>IF(DAY(AprSun1)=1,IF(AND(YEAR(AprSun1+30)=CalendarYear,MONTH(AprSun1+30)=4),AprSun1+30,""),IF(AND(YEAR(AprSun1+37)=CalendarYear,MONTH(AprSun1+37)=4),AprSun1+37,""))</f>
        <v/>
      </c>
      <c r="K17" s="37" t="str">
        <f>IF(DAY(AprSun1)=1,IF(AND(YEAR(AprSun1+31)=CalendarYear,MONTH(AprSun1+31)=4),AprSun1+31,""),IF(AND(YEAR(AprSun1+38)=CalendarYear,MONTH(AprSun1+38)=4),AprSun1+38,""))</f>
        <v/>
      </c>
      <c r="L17" s="37" t="str">
        <f>IF(DAY(AprSun1)=1,IF(AND(YEAR(AprSun1+32)=CalendarYear,MONTH(AprSun1+32)=4),AprSun1+32,""),IF(AND(YEAR(AprSun1+39)=CalendarYear,MONTH(AprSun1+39)=4),AprSun1+39,""))</f>
        <v/>
      </c>
      <c r="M17" s="37" t="str">
        <f>IF(DAY(AprSun1)=1,IF(AND(YEAR(AprSun1+33)=CalendarYear,MONTH(AprSun1+33)=4),AprSun1+33,""),IF(AND(YEAR(AprSun1+40)=CalendarYear,MONTH(AprSun1+40)=4),AprSun1+40,""))</f>
        <v/>
      </c>
      <c r="N17" s="37" t="str">
        <f>IF(DAY(AprSun1)=1,IF(AND(YEAR(AprSun1+34)=CalendarYear,MONTH(AprSun1+34)=4),AprSun1+34,""),IF(AND(YEAR(AprSun1+41)=CalendarYear,MONTH(AprSun1+41)=4),AprSun1+41,""))</f>
        <v/>
      </c>
      <c r="O17" s="38" t="str">
        <f>IF(DAY(AprSun1)=1,IF(AND(YEAR(AprSun1+35)=CalendarYear,MONTH(AprSun1+35)=4),AprSun1+35,""),IF(AND(YEAR(AprSun1+42)=CalendarYear,MONTH(AprSun1+42)=4),AprSun1+42,""))</f>
        <v/>
      </c>
      <c r="P17" s="91"/>
      <c r="R17" s="87"/>
      <c r="V17" s="2"/>
      <c r="AD17" s="2"/>
      <c r="AL17" s="2"/>
    </row>
    <row r="18" spans="1:38" ht="15" customHeight="1" x14ac:dyDescent="0.3">
      <c r="A18" s="24" t="s">
        <v>10</v>
      </c>
      <c r="B18" s="164" t="s">
        <v>30</v>
      </c>
      <c r="C18" s="154"/>
      <c r="D18" s="154"/>
      <c r="E18" s="154"/>
      <c r="F18" s="154"/>
      <c r="G18" s="154"/>
      <c r="H18" s="155"/>
      <c r="I18" s="154" t="s">
        <v>31</v>
      </c>
      <c r="J18" s="154"/>
      <c r="K18" s="154"/>
      <c r="L18" s="154"/>
      <c r="M18" s="154"/>
      <c r="N18" s="154"/>
      <c r="O18" s="155"/>
      <c r="P18" s="93"/>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70" t="s">
        <v>0</v>
      </c>
      <c r="C19" s="17" t="s">
        <v>51</v>
      </c>
      <c r="D19" s="17" t="s">
        <v>52</v>
      </c>
      <c r="E19" s="17" t="s">
        <v>53</v>
      </c>
      <c r="F19" s="17" t="s">
        <v>54</v>
      </c>
      <c r="G19" s="17" t="s">
        <v>55</v>
      </c>
      <c r="H19" s="34" t="s">
        <v>56</v>
      </c>
      <c r="I19" s="28" t="s">
        <v>0</v>
      </c>
      <c r="J19" s="17" t="s">
        <v>51</v>
      </c>
      <c r="K19" s="17" t="s">
        <v>52</v>
      </c>
      <c r="L19" s="17" t="s">
        <v>53</v>
      </c>
      <c r="M19" s="17" t="s">
        <v>54</v>
      </c>
      <c r="N19" s="17" t="s">
        <v>55</v>
      </c>
      <c r="O19" s="34" t="s">
        <v>56</v>
      </c>
      <c r="P19" s="91"/>
      <c r="R19" s="75" t="s">
        <v>66</v>
      </c>
      <c r="V19" s="2"/>
      <c r="AD19" s="2"/>
      <c r="AL19" s="2"/>
    </row>
    <row r="20" spans="1:38" ht="15" customHeight="1" x14ac:dyDescent="0.3">
      <c r="A20" s="24"/>
      <c r="B20" s="71" t="str">
        <f>IF(DAY(MaySun1)=1,"",IF(AND(YEAR(MaySun1+1)=CalendarYear,MONTH(MaySun1+1)=5),MaySun1+1,""))</f>
        <v/>
      </c>
      <c r="C20" s="4" t="str">
        <f>IF(DAY(MaySun1)=1,"",IF(AND(YEAR(MaySun1+2)=CalendarYear,MONTH(MaySun1+2)=5),MaySun1+2,""))</f>
        <v/>
      </c>
      <c r="D20" s="4" t="str">
        <f>IF(DAY(MaySun1)=1,"",IF(AND(YEAR(MaySun1+3)=CalendarYear,MONTH(MaySun1+3)=5),MaySun1+3,""))</f>
        <v/>
      </c>
      <c r="E20" s="4" t="str">
        <f>IF(DAY(MaySun1)=1,"",IF(AND(YEAR(MaySun1+4)=CalendarYear,MONTH(MaySun1+4)=5),MaySun1+4,""))</f>
        <v/>
      </c>
      <c r="F20" s="4" t="str">
        <f>IF(DAY(MaySun1)=1,"",IF(AND(YEAR(MaySun1+5)=CalendarYear,MONTH(MaySun1+5)=5),MaySun1+5,""))</f>
        <v/>
      </c>
      <c r="G20" s="27" t="str">
        <f>IF(DAY(MaySun1)=1,"",IF(AND(YEAR(MaySun1+6)=CalendarYear,MONTH(MaySun1+6)=5),MaySun1+6,""))</f>
        <v/>
      </c>
      <c r="H20" s="35">
        <f>IF(DAY(MaySun1)=1,IF(AND(YEAR(MaySun1)=CalendarYear,MONTH(MaySun1)=5),MaySun1,""),IF(AND(YEAR(MaySun1+7)=CalendarYear,MONTH(MaySun1+7)=5),MaySun1+7,""))</f>
        <v>44317</v>
      </c>
      <c r="I20" s="27" t="str">
        <f>IF(DAY(JunSun1)=1,"",IF(AND(YEAR(JunSun1+1)=CalendarYear,MONTH(JunSun1+1)=6),JunSun1+1,""))</f>
        <v/>
      </c>
      <c r="J20" s="27" t="str">
        <f>IF(DAY(JunSun1)=1,"",IF(AND(YEAR(JunSun1+2)=CalendarYear,MONTH(JunSun1+2)=6),JunSun1+2,""))</f>
        <v/>
      </c>
      <c r="K20" s="4">
        <f>IF(DAY(JunSun1)=1,"",IF(AND(YEAR(JunSun1+3)=CalendarYear,MONTH(JunSun1+3)=6),JunSun1+3,""))</f>
        <v>44348</v>
      </c>
      <c r="L20" s="4">
        <f>IF(DAY(JunSun1)=1,"",IF(AND(YEAR(JunSun1+4)=CalendarYear,MONTH(JunSun1+4)=6),JunSun1+4,""))</f>
        <v>44349</v>
      </c>
      <c r="M20" s="4">
        <f>IF(DAY(JunSun1)=1,"",IF(AND(YEAR(JunSun1+5)=CalendarYear,MONTH(JunSun1+5)=6),JunSun1+5,""))</f>
        <v>44350</v>
      </c>
      <c r="N20" s="4">
        <f>IF(DAY(JunSun1)=1,"",IF(AND(YEAR(JunSun1+6)=CalendarYear,MONTH(JunSun1+6)=6),JunSun1+6,""))</f>
        <v>44351</v>
      </c>
      <c r="O20" s="35">
        <f>IF(DAY(JunSun1)=1,IF(AND(YEAR(JunSun1)=CalendarYear,MONTH(JunSun1)=6),JunSun1,""),IF(AND(YEAR(JunSun1+7)=CalendarYear,MONTH(JunSun1+7)=6),JunSun1+7,""))</f>
        <v>44352</v>
      </c>
      <c r="P20" s="91"/>
      <c r="R20" s="75" t="s">
        <v>64</v>
      </c>
      <c r="V20" s="2"/>
      <c r="AD20" s="2"/>
      <c r="AL20" s="2"/>
    </row>
    <row r="21" spans="1:38" ht="15" customHeight="1" x14ac:dyDescent="0.3">
      <c r="B21" s="71">
        <f>IF(DAY(MaySun1)=1,IF(AND(YEAR(MaySun1+1)=CalendarYear,MONTH(MaySun1+1)=5),MaySun1+1,""),IF(AND(YEAR(MaySun1+8)=CalendarYear,MONTH(MaySun1+8)=5),MaySun1+8,""))</f>
        <v>44318</v>
      </c>
      <c r="C21" s="4">
        <f>IF(DAY(MaySun1)=1,IF(AND(YEAR(MaySun1+2)=CalendarYear,MONTH(MaySun1+2)=5),MaySun1+2,""),IF(AND(YEAR(MaySun1+9)=CalendarYear,MONTH(MaySun1+9)=5),MaySun1+9,""))</f>
        <v>44319</v>
      </c>
      <c r="D21" s="4">
        <f>IF(DAY(MaySun1)=1,IF(AND(YEAR(MaySun1+3)=CalendarYear,MONTH(MaySun1+3)=5),MaySun1+3,""),IF(AND(YEAR(MaySun1+10)=CalendarYear,MONTH(MaySun1+10)=5),MaySun1+10,""))</f>
        <v>44320</v>
      </c>
      <c r="E21" s="4">
        <f>IF(DAY(MaySun1)=1,IF(AND(YEAR(MaySun1+4)=CalendarYear,MONTH(MaySun1+4)=5),MaySun1+4,""),IF(AND(YEAR(MaySun1+11)=CalendarYear,MONTH(MaySun1+11)=5),MaySun1+11,""))</f>
        <v>44321</v>
      </c>
      <c r="F21" s="4">
        <f>IF(DAY(MaySun1)=1,IF(AND(YEAR(MaySun1+5)=CalendarYear,MONTH(MaySun1+5)=5),MaySun1+5,""),IF(AND(YEAR(MaySun1+12)=CalendarYear,MONTH(MaySun1+12)=5),MaySun1+12,""))</f>
        <v>44322</v>
      </c>
      <c r="G21" s="4">
        <f>IF(DAY(MaySun1)=1,IF(AND(YEAR(MaySun1+6)=CalendarYear,MONTH(MaySun1+6)=5),MaySun1+6,""),IF(AND(YEAR(MaySun1+13)=CalendarYear,MONTH(MaySun1+13)=5),MaySun1+13,""))</f>
        <v>44323</v>
      </c>
      <c r="H21" s="35">
        <f>IF(DAY(MaySun1)=1,IF(AND(YEAR(MaySun1+7)=CalendarYear,MONTH(MaySun1+7)=5),MaySun1+7,""),IF(AND(YEAR(MaySun1+14)=CalendarYear,MONTH(MaySun1+14)=5),MaySun1+14,""))</f>
        <v>44324</v>
      </c>
      <c r="I21" s="27">
        <f>IF(DAY(JunSun1)=1,IF(AND(YEAR(JunSun1+1)=CalendarYear,MONTH(JunSun1+1)=6),JunSun1+1,""),IF(AND(YEAR(JunSun1+8)=CalendarYear,MONTH(JunSun1+8)=6),JunSun1+8,""))</f>
        <v>44353</v>
      </c>
      <c r="J21" s="4">
        <f>IF(DAY(JunSun1)=1,IF(AND(YEAR(JunSun1+2)=CalendarYear,MONTH(JunSun1+2)=6),JunSun1+2,""),IF(AND(YEAR(JunSun1+9)=CalendarYear,MONTH(JunSun1+9)=6),JunSun1+9,""))</f>
        <v>44354</v>
      </c>
      <c r="K21" s="4">
        <f>IF(DAY(JunSun1)=1,IF(AND(YEAR(JunSun1+3)=CalendarYear,MONTH(JunSun1+3)=6),JunSun1+3,""),IF(AND(YEAR(JunSun1+10)=CalendarYear,MONTH(JunSun1+10)=6),JunSun1+10,""))</f>
        <v>44355</v>
      </c>
      <c r="L21" s="4">
        <f>IF(DAY(JunSun1)=1,IF(AND(YEAR(JunSun1+4)=CalendarYear,MONTH(JunSun1+4)=6),JunSun1+4,""),IF(AND(YEAR(JunSun1+11)=CalendarYear,MONTH(JunSun1+11)=6),JunSun1+11,""))</f>
        <v>44356</v>
      </c>
      <c r="M21" s="30">
        <f>IF(DAY(JunSun1)=1,IF(AND(YEAR(JunSun1+5)=CalendarYear,MONTH(JunSun1+5)=6),JunSun1+5,""),IF(AND(YEAR(JunSun1+12)=CalendarYear,MONTH(JunSun1+12)=6),JunSun1+12,""))</f>
        <v>44357</v>
      </c>
      <c r="N21" s="30">
        <f>IF(DAY(JunSun1)=1,IF(AND(YEAR(JunSun1+6)=CalendarYear,MONTH(JunSun1+6)=6),JunSun1+6,""),IF(AND(YEAR(JunSun1+13)=CalendarYear,MONTH(JunSun1+13)=6),JunSun1+13,""))</f>
        <v>44358</v>
      </c>
      <c r="O21" s="35">
        <f>IF(DAY(JunSun1)=1,IF(AND(YEAR(JunSun1+7)=CalendarYear,MONTH(JunSun1+7)=6),JunSun1+7,""),IF(AND(YEAR(JunSun1+14)=CalendarYear,MONTH(JunSun1+14)=6),JunSun1+14,""))</f>
        <v>44359</v>
      </c>
      <c r="P21" s="91"/>
      <c r="R21" s="75" t="s">
        <v>60</v>
      </c>
      <c r="V21" s="2"/>
      <c r="AD21" s="2"/>
      <c r="AL21" s="2"/>
    </row>
    <row r="22" spans="1:38" ht="15" customHeight="1" x14ac:dyDescent="0.3">
      <c r="B22" s="71">
        <f>IF(DAY(MaySun1)=1,IF(AND(YEAR(MaySun1+8)=CalendarYear,MONTH(MaySun1+8)=5),MaySun1+8,""),IF(AND(YEAR(MaySun1+15)=CalendarYear,MONTH(MaySun1+15)=5),MaySun1+15,""))</f>
        <v>44325</v>
      </c>
      <c r="C22" s="4">
        <f>IF(DAY(MaySun1)=1,IF(AND(YEAR(MaySun1+9)=CalendarYear,MONTH(MaySun1+9)=5),MaySun1+9,""),IF(AND(YEAR(MaySun1+16)=CalendarYear,MONTH(MaySun1+16)=5),MaySun1+16,""))</f>
        <v>44326</v>
      </c>
      <c r="D22" s="4">
        <f>IF(DAY(MaySun1)=1,IF(AND(YEAR(MaySun1+10)=CalendarYear,MONTH(MaySun1+10)=5),MaySun1+10,""),IF(AND(YEAR(MaySun1+17)=CalendarYear,MONTH(MaySun1+17)=5),MaySun1+17,""))</f>
        <v>44327</v>
      </c>
      <c r="E22" s="4">
        <f>IF(DAY(MaySun1)=1,IF(AND(YEAR(MaySun1+11)=CalendarYear,MONTH(MaySun1+11)=5),MaySun1+11,""),IF(AND(YEAR(MaySun1+18)=CalendarYear,MONTH(MaySun1+18)=5),MaySun1+18,""))</f>
        <v>44328</v>
      </c>
      <c r="F22" s="27">
        <f>IF(DAY(MaySun1)=1,IF(AND(YEAR(MaySun1+12)=CalendarYear,MONTH(MaySun1+12)=5),MaySun1+12,""),IF(AND(YEAR(MaySun1+19)=CalendarYear,MONTH(MaySun1+19)=5),MaySun1+19,""))</f>
        <v>44329</v>
      </c>
      <c r="G22" s="30">
        <f>IF(DAY(MaySun1)=1,IF(AND(YEAR(MaySun1+13)=CalendarYear,MONTH(MaySun1+13)=5),MaySun1+13,""),IF(AND(YEAR(MaySun1+20)=CalendarYear,MONTH(MaySun1+20)=5),MaySun1+20,""))</f>
        <v>44330</v>
      </c>
      <c r="H22" s="35">
        <f>IF(DAY(MaySun1)=1,IF(AND(YEAR(MaySun1+14)=CalendarYear,MONTH(MaySun1+14)=5),MaySun1+14,""),IF(AND(YEAR(MaySun1+21)=CalendarYear,MONTH(MaySun1+21)=5),MaySun1+21,""))</f>
        <v>44331</v>
      </c>
      <c r="I22" s="27">
        <f>IF(DAY(JunSun1)=1,IF(AND(YEAR(JunSun1+8)=CalendarYear,MONTH(JunSun1+8)=6),JunSun1+8,""),IF(AND(YEAR(JunSun1+15)=CalendarYear,MONTH(JunSun1+15)=6),JunSun1+15,""))</f>
        <v>44360</v>
      </c>
      <c r="J22" s="4">
        <f>IF(DAY(JunSun1)=1,IF(AND(YEAR(JunSun1+9)=CalendarYear,MONTH(JunSun1+9)=6),JunSun1+9,""),IF(AND(YEAR(JunSun1+16)=CalendarYear,MONTH(JunSun1+16)=6),JunSun1+16,""))</f>
        <v>44361</v>
      </c>
      <c r="K22" s="4">
        <f>IF(DAY(JunSun1)=1,IF(AND(YEAR(JunSun1+10)=CalendarYear,MONTH(JunSun1+10)=6),JunSun1+10,""),IF(AND(YEAR(JunSun1+17)=CalendarYear,MONTH(JunSun1+17)=6),JunSun1+17,""))</f>
        <v>44362</v>
      </c>
      <c r="L22" s="108">
        <f>IF(DAY(JunSun1)=1,IF(AND(YEAR(JunSun1+11)=CalendarYear,MONTH(JunSun1+11)=6),JunSun1+11,""),IF(AND(YEAR(JunSun1+18)=CalendarYear,MONTH(JunSun1+18)=6),JunSun1+18,""))</f>
        <v>44363</v>
      </c>
      <c r="M22" s="27">
        <f>IF(DAY(JunSun1)=1,IF(AND(YEAR(JunSun1+12)=CalendarYear,MONTH(JunSun1+12)=6),JunSun1+12,""),IF(AND(YEAR(JunSun1+19)=CalendarYear,MONTH(JunSun1+19)=6),JunSun1+19,""))</f>
        <v>44364</v>
      </c>
      <c r="N22" s="4">
        <f>IF(DAY(JunSun1)=1,IF(AND(YEAR(JunSun1+13)=CalendarYear,MONTH(JunSun1+13)=6),JunSun1+13,""),IF(AND(YEAR(JunSun1+20)=CalendarYear,MONTH(JunSun1+20)=6),JunSun1+20,""))</f>
        <v>44365</v>
      </c>
      <c r="O22" s="35">
        <f>IF(DAY(JunSun1)=1,IF(AND(YEAR(JunSun1+14)=CalendarYear,MONTH(JunSun1+14)=6),JunSun1+14,""),IF(AND(YEAR(JunSun1+21)=CalendarYear,MONTH(JunSun1+21)=6),JunSun1+21,""))</f>
        <v>44366</v>
      </c>
      <c r="P22" s="91"/>
      <c r="R22" s="76" t="s">
        <v>65</v>
      </c>
      <c r="V22" s="2"/>
      <c r="AD22" s="2"/>
      <c r="AL22" s="2"/>
    </row>
    <row r="23" spans="1:38" ht="15" customHeight="1" x14ac:dyDescent="0.3">
      <c r="B23" s="71">
        <f>IF(DAY(MaySun1)=1,IF(AND(YEAR(MaySun1+15)=CalendarYear,MONTH(MaySun1+15)=5),MaySun1+15,""),IF(AND(YEAR(MaySun1+22)=CalendarYear,MONTH(MaySun1+22)=5),MaySun1+22,""))</f>
        <v>44332</v>
      </c>
      <c r="C23" s="4">
        <f>IF(DAY(MaySun1)=1,IF(AND(YEAR(MaySun1+16)=CalendarYear,MONTH(MaySun1+16)=5),MaySun1+16,""),IF(AND(YEAR(MaySun1+23)=CalendarYear,MONTH(MaySun1+23)=5),MaySun1+23,""))</f>
        <v>44333</v>
      </c>
      <c r="D23" s="4">
        <f>IF(DAY(MaySun1)=1,IF(AND(YEAR(MaySun1+17)=CalendarYear,MONTH(MaySun1+17)=5),MaySun1+17,""),IF(AND(YEAR(MaySun1+24)=CalendarYear,MONTH(MaySun1+24)=5),MaySun1+24,""))</f>
        <v>44334</v>
      </c>
      <c r="E23" s="4">
        <f>IF(DAY(MaySun1)=1,IF(AND(YEAR(MaySun1+18)=CalendarYear,MONTH(MaySun1+18)=5),MaySun1+18,""),IF(AND(YEAR(MaySun1+25)=CalendarYear,MONTH(MaySun1+25)=5),MaySun1+25,""))</f>
        <v>44335</v>
      </c>
      <c r="F23" s="108">
        <f>IF(DAY(MaySun1)=1,IF(AND(YEAR(MaySun1+19)=CalendarYear,MONTH(MaySun1+19)=5),MaySun1+19,""),IF(AND(YEAR(MaySun1+26)=CalendarYear,MONTH(MaySun1+26)=5),MaySun1+26,""))</f>
        <v>44336</v>
      </c>
      <c r="G23" s="4">
        <f>IF(DAY(MaySun1)=1,IF(AND(YEAR(MaySun1+20)=CalendarYear,MONTH(MaySun1+20)=5),MaySun1+20,""),IF(AND(YEAR(MaySun1+27)=CalendarYear,MONTH(MaySun1+27)=5),MaySun1+27,""))</f>
        <v>44337</v>
      </c>
      <c r="H23" s="35">
        <f>IF(DAY(MaySun1)=1,IF(AND(YEAR(MaySun1+21)=CalendarYear,MONTH(MaySun1+21)=5),MaySun1+21,""),IF(AND(YEAR(MaySun1+28)=CalendarYear,MONTH(MaySun1+28)=5),MaySun1+28,""))</f>
        <v>44338</v>
      </c>
      <c r="I23" s="27">
        <f>IF(DAY(JunSun1)=1,IF(AND(YEAR(JunSun1+15)=CalendarYear,MONTH(JunSun1+15)=6),JunSun1+15,""),IF(AND(YEAR(JunSun1+22)=CalendarYear,MONTH(JunSun1+22)=6),JunSun1+22,""))</f>
        <v>44367</v>
      </c>
      <c r="J23" s="4">
        <f>IF(DAY(JunSun1)=1,IF(AND(YEAR(JunSun1+16)=CalendarYear,MONTH(JunSun1+16)=6),JunSun1+16,""),IF(AND(YEAR(JunSun1+23)=CalendarYear,MONTH(JunSun1+23)=6),JunSun1+23,""))</f>
        <v>44368</v>
      </c>
      <c r="K23" s="4">
        <f>IF(DAY(JunSun1)=1,IF(AND(YEAR(JunSun1+17)=CalendarYear,MONTH(JunSun1+17)=6),JunSun1+17,""),IF(AND(YEAR(JunSun1+24)=CalendarYear,MONTH(JunSun1+24)=6),JunSun1+24,""))</f>
        <v>44369</v>
      </c>
      <c r="L23" s="4">
        <f>IF(DAY(JunSun1)=1,IF(AND(YEAR(JunSun1+18)=CalendarYear,MONTH(JunSun1+18)=6),JunSun1+18,""),IF(AND(YEAR(JunSun1+25)=CalendarYear,MONTH(JunSun1+25)=6),JunSun1+25,""))</f>
        <v>44370</v>
      </c>
      <c r="M23" s="30">
        <f>IF(DAY(JunSun1)=1,IF(AND(YEAR(JunSun1+19)=CalendarYear,MONTH(JunSun1+19)=6),JunSun1+19,""),IF(AND(YEAR(JunSun1+26)=CalendarYear,MONTH(JunSun1+26)=6),JunSun1+26,""))</f>
        <v>44371</v>
      </c>
      <c r="N23" s="30">
        <f>IF(DAY(JunSun1)=1,IF(AND(YEAR(JunSun1+20)=CalendarYear,MONTH(JunSun1+20)=6),JunSun1+20,""),IF(AND(YEAR(JunSun1+27)=CalendarYear,MONTH(JunSun1+27)=6),JunSun1+27,""))</f>
        <v>44372</v>
      </c>
      <c r="O23" s="35">
        <f>IF(DAY(JunSun1)=1,IF(AND(YEAR(JunSun1+21)=CalendarYear,MONTH(JunSun1+21)=6),JunSun1+21,""),IF(AND(YEAR(JunSun1+28)=CalendarYear,MONTH(JunSun1+28)=6),JunSun1+28,""))</f>
        <v>44373</v>
      </c>
      <c r="P23" s="91"/>
      <c r="R23" s="87"/>
      <c r="V23" s="2"/>
      <c r="AD23" s="2"/>
      <c r="AL23" s="2"/>
    </row>
    <row r="24" spans="1:38" ht="15" customHeight="1" x14ac:dyDescent="0.2">
      <c r="B24" s="71">
        <f>IF(DAY(MaySun1)=1,IF(AND(YEAR(MaySun1+22)=CalendarYear,MONTH(MaySun1+22)=5),MaySun1+22,""),IF(AND(YEAR(MaySun1+29)=CalendarYear,MONTH(MaySun1+29)=5),MaySun1+29,""))</f>
        <v>44339</v>
      </c>
      <c r="C24" s="4">
        <f>IF(DAY(MaySun1)=1,IF(AND(YEAR(MaySun1+23)=CalendarYear,MONTH(MaySun1+23)=5),MaySun1+23,""),IF(AND(YEAR(MaySun1+30)=CalendarYear,MONTH(MaySun1+30)=5),MaySun1+30,""))</f>
        <v>44340</v>
      </c>
      <c r="D24" s="4">
        <f>IF(DAY(MaySun1)=1,IF(AND(YEAR(MaySun1+24)=CalendarYear,MONTH(MaySun1+24)=5),MaySun1+24,""),IF(AND(YEAR(MaySun1+31)=CalendarYear,MONTH(MaySun1+31)=5),MaySun1+31,""))</f>
        <v>44341</v>
      </c>
      <c r="E24" s="4">
        <f>IF(DAY(MaySun1)=1,IF(AND(YEAR(MaySun1+25)=CalendarYear,MONTH(MaySun1+25)=5),MaySun1+25,""),IF(AND(YEAR(MaySun1+32)=CalendarYear,MONTH(MaySun1+32)=5),MaySun1+32,""))</f>
        <v>44342</v>
      </c>
      <c r="F24" s="30">
        <f>IF(DAY(MaySun1)=1,IF(AND(YEAR(MaySun1+26)=CalendarYear,MONTH(MaySun1+26)=5),MaySun1+26,""),IF(AND(YEAR(MaySun1+33)=CalendarYear,MONTH(MaySun1+33)=5),MaySun1+33,""))</f>
        <v>44343</v>
      </c>
      <c r="G24" s="30">
        <f>IF(DAY(MaySun1)=1,IF(AND(YEAR(MaySun1+27)=CalendarYear,MONTH(MaySun1+27)=5),MaySun1+27,""),IF(AND(YEAR(MaySun1+34)=CalendarYear,MONTH(MaySun1+34)=5),MaySun1+34,""))</f>
        <v>44344</v>
      </c>
      <c r="H24" s="35">
        <f>IF(DAY(MaySun1)=1,IF(AND(YEAR(MaySun1+28)=CalendarYear,MONTH(MaySun1+28)=5),MaySun1+28,""),IF(AND(YEAR(MaySun1+35)=CalendarYear,MONTH(MaySun1+35)=5),MaySun1+35,""))</f>
        <v>44345</v>
      </c>
      <c r="I24" s="27">
        <f>IF(DAY(JunSun1)=1,IF(AND(YEAR(JunSun1+22)=CalendarYear,MONTH(JunSun1+22)=6),JunSun1+22,""),IF(AND(YEAR(JunSun1+29)=CalendarYear,MONTH(JunSun1+29)=6),JunSun1+29,""))</f>
        <v>44374</v>
      </c>
      <c r="J24" s="4">
        <f>IF(DAY(JunSun1)=1,IF(AND(YEAR(JunSun1+23)=CalendarYear,MONTH(JunSun1+23)=6),JunSun1+23,""),IF(AND(YEAR(JunSun1+30)=CalendarYear,MONTH(JunSun1+30)=6),JunSun1+30,""))</f>
        <v>44375</v>
      </c>
      <c r="K24" s="4">
        <f>IF(DAY(JunSun1)=1,IF(AND(YEAR(JunSun1+24)=CalendarYear,MONTH(JunSun1+24)=6),JunSun1+24,""),IF(AND(YEAR(JunSun1+31)=CalendarYear,MONTH(JunSun1+31)=6),JunSun1+31,""))</f>
        <v>44376</v>
      </c>
      <c r="L24" s="4">
        <f>IF(DAY(JunSun1)=1,IF(AND(YEAR(JunSun1+25)=CalendarYear,MONTH(JunSun1+25)=6),JunSun1+25,""),IF(AND(YEAR(JunSun1+32)=CalendarYear,MONTH(JunSun1+32)=6),JunSun1+32,""))</f>
        <v>44377</v>
      </c>
      <c r="M24" s="4" t="str">
        <f>IF(DAY(JunSun1)=1,IF(AND(YEAR(JunSun1+26)=CalendarYear,MONTH(JunSun1+26)=6),JunSun1+26,""),IF(AND(YEAR(JunSun1+33)=CalendarYear,MONTH(JunSun1+33)=6),JunSun1+33,""))</f>
        <v/>
      </c>
      <c r="N24" s="4" t="str">
        <f>IF(DAY(JunSun1)=1,IF(AND(YEAR(JunSun1+27)=CalendarYear,MONTH(JunSun1+27)=6),JunSun1+27,""),IF(AND(YEAR(JunSun1+34)=CalendarYear,MONTH(JunSun1+34)=6),JunSun1+34,""))</f>
        <v/>
      </c>
      <c r="O24" s="35" t="str">
        <f>IF(DAY(JunSun1)=1,IF(AND(YEAR(JunSun1+28)=CalendarYear,MONTH(JunSun1+28)=6),JunSun1+28,""),IF(AND(YEAR(JunSun1+35)=CalendarYear,MONTH(JunSun1+35)=6),JunSun1+35,""))</f>
        <v/>
      </c>
      <c r="P24" s="91"/>
      <c r="R24" s="1"/>
      <c r="V24" s="2"/>
      <c r="AD24" s="2"/>
      <c r="AL24" s="2"/>
    </row>
    <row r="25" spans="1:38" ht="15" customHeight="1" x14ac:dyDescent="0.2">
      <c r="B25" s="72">
        <f>IF(DAY(MaySun1)=1,IF(AND(YEAR(MaySun1+29)=CalendarYear,MONTH(MaySun1+29)=5),MaySun1+29,""),IF(AND(YEAR(MaySun1+36)=CalendarYear,MONTH(MaySun1+36)=5),MaySun1+36,""))</f>
        <v>44346</v>
      </c>
      <c r="C25" s="37">
        <f>IF(DAY(MaySun1)=1,IF(AND(YEAR(MaySun1+30)=CalendarYear,MONTH(MaySun1+30)=5),MaySun1+30,""),IF(AND(YEAR(MaySun1+37)=CalendarYear,MONTH(MaySun1+37)=5),MaySun1+37,""))</f>
        <v>44347</v>
      </c>
      <c r="D25" s="37" t="str">
        <f>IF(DAY(MaySun1)=1,IF(AND(YEAR(MaySun1+31)=CalendarYear,MONTH(MaySun1+31)=5),MaySun1+31,""),IF(AND(YEAR(MaySun1+38)=CalendarYear,MONTH(MaySun1+38)=5),MaySun1+38,""))</f>
        <v/>
      </c>
      <c r="E25" s="37" t="str">
        <f>IF(DAY(MaySun1)=1,IF(AND(YEAR(MaySun1+32)=CalendarYear,MONTH(MaySun1+32)=5),MaySun1+32,""),IF(AND(YEAR(MaySun1+39)=CalendarYear,MONTH(MaySun1+39)=5),MaySun1+39,""))</f>
        <v/>
      </c>
      <c r="F25" s="37" t="str">
        <f>IF(DAY(MaySun1)=1,IF(AND(YEAR(MaySun1+33)=CalendarYear,MONTH(MaySun1+33)=5),MaySun1+33,""),IF(AND(YEAR(MaySun1+40)=CalendarYear,MONTH(MaySun1+40)=5),MaySun1+40,""))</f>
        <v/>
      </c>
      <c r="G25" s="37" t="str">
        <f>IF(DAY(MaySun1)=1,IF(AND(YEAR(MaySun1+34)=CalendarYear,MONTH(MaySun1+34)=5),MaySun1+34,""),IF(AND(YEAR(MaySun1+41)=CalendarYear,MONTH(MaySun1+41)=5),MaySun1+41,""))</f>
        <v/>
      </c>
      <c r="H25" s="38" t="str">
        <f>IF(DAY(MaySun1)=1,IF(AND(YEAR(MaySun1+35)=CalendarYear,MONTH(MaySun1+35)=5),MaySun1+35,""),IF(AND(YEAR(MaySun1+42)=CalendarYear,MONTH(MaySun1+42)=5),MaySun1+42,""))</f>
        <v/>
      </c>
      <c r="I25" s="37" t="str">
        <f>IF(DAY(JunSun1)=1,IF(AND(YEAR(JunSun1+29)=CalendarYear,MONTH(JunSun1+29)=6),JunSun1+29,""),IF(AND(YEAR(JunSun1+36)=CalendarYear,MONTH(JunSun1+36)=6),JunSun1+36,""))</f>
        <v/>
      </c>
      <c r="J25" s="37" t="str">
        <f>IF(DAY(JunSun1)=1,IF(AND(YEAR(JunSun1+30)=CalendarYear,MONTH(JunSun1+30)=6),JunSun1+30,""),IF(AND(YEAR(JunSun1+37)=CalendarYear,MONTH(JunSun1+37)=6),JunSun1+37,""))</f>
        <v/>
      </c>
      <c r="K25" s="37" t="str">
        <f>IF(DAY(JunSun1)=1,IF(AND(YEAR(JunSun1+31)=CalendarYear,MONTH(JunSun1+31)=6),JunSun1+31,""),IF(AND(YEAR(JunSun1+38)=CalendarYear,MONTH(JunSun1+38)=6),JunSun1+38,""))</f>
        <v/>
      </c>
      <c r="L25" s="37" t="str">
        <f>IF(DAY(JunSun1)=1,IF(AND(YEAR(JunSun1+32)=CalendarYear,MONTH(JunSun1+32)=6),JunSun1+32,""),IF(AND(YEAR(JunSun1+39)=CalendarYear,MONTH(JunSun1+39)=6),JunSun1+39,""))</f>
        <v/>
      </c>
      <c r="M25" s="37" t="str">
        <f>IF(DAY(JunSun1)=1,IF(AND(YEAR(JunSun1+33)=CalendarYear,MONTH(JunSun1+33)=6),JunSun1+33,""),IF(AND(YEAR(JunSun1+40)=CalendarYear,MONTH(JunSun1+40)=6),JunSun1+40,""))</f>
        <v/>
      </c>
      <c r="N25" s="37" t="str">
        <f>IF(DAY(JunSun1)=1,IF(AND(YEAR(JunSun1+34)=CalendarYear,MONTH(JunSun1+34)=6),JunSun1+34,""),IF(AND(YEAR(JunSun1+41)=CalendarYear,MONTH(JunSun1+41)=6),JunSun1+41,""))</f>
        <v/>
      </c>
      <c r="O25" s="38" t="str">
        <f>IF(DAY(JunSun1)=1,IF(AND(YEAR(JunSun1+35)=CalendarYear,MONTH(JunSun1+35)=6),JunSun1+35,""),IF(AND(YEAR(JunSun1+42)=CalendarYear,MONTH(JunSun1+42)=6),JunSun1+42,""))</f>
        <v/>
      </c>
      <c r="P25" s="91"/>
      <c r="S25" s="12"/>
      <c r="V25" s="2"/>
      <c r="AD25" s="2"/>
      <c r="AL25" s="2"/>
    </row>
    <row r="26" spans="1:38" ht="15" customHeight="1" x14ac:dyDescent="0.2">
      <c r="A26" s="24" t="s">
        <v>11</v>
      </c>
      <c r="B26" s="164" t="s">
        <v>32</v>
      </c>
      <c r="C26" s="154"/>
      <c r="D26" s="154"/>
      <c r="E26" s="154"/>
      <c r="F26" s="154"/>
      <c r="G26" s="154"/>
      <c r="H26" s="155"/>
      <c r="I26" s="154" t="s">
        <v>33</v>
      </c>
      <c r="J26" s="154"/>
      <c r="K26" s="154"/>
      <c r="L26" s="154"/>
      <c r="M26" s="154"/>
      <c r="N26" s="154"/>
      <c r="O26" s="155"/>
      <c r="P26" s="92"/>
      <c r="Q26" s="2"/>
      <c r="T26" s="2"/>
      <c r="U26" s="2"/>
      <c r="V26" s="2"/>
      <c r="AD26" s="2"/>
      <c r="AL26" s="2"/>
    </row>
    <row r="27" spans="1:38" ht="15" customHeight="1" x14ac:dyDescent="0.2">
      <c r="A27" s="24" t="s">
        <v>20</v>
      </c>
      <c r="B27" s="70" t="s">
        <v>0</v>
      </c>
      <c r="C27" s="17" t="s">
        <v>51</v>
      </c>
      <c r="D27" s="17" t="s">
        <v>52</v>
      </c>
      <c r="E27" s="17" t="s">
        <v>53</v>
      </c>
      <c r="F27" s="17" t="s">
        <v>54</v>
      </c>
      <c r="G27" s="17" t="s">
        <v>55</v>
      </c>
      <c r="H27" s="34" t="s">
        <v>56</v>
      </c>
      <c r="I27" s="28" t="s">
        <v>0</v>
      </c>
      <c r="J27" s="17" t="s">
        <v>51</v>
      </c>
      <c r="K27" s="17" t="s">
        <v>52</v>
      </c>
      <c r="L27" s="17" t="s">
        <v>53</v>
      </c>
      <c r="M27" s="17" t="s">
        <v>54</v>
      </c>
      <c r="N27" s="17" t="s">
        <v>55</v>
      </c>
      <c r="O27" s="34" t="s">
        <v>56</v>
      </c>
      <c r="P27" s="91"/>
    </row>
    <row r="28" spans="1:38" ht="15" customHeight="1" x14ac:dyDescent="0.2">
      <c r="A28" s="24"/>
      <c r="B28" s="71" t="str">
        <f>IF(DAY(JulSun1)=1,"",IF(AND(YEAR(JulSun1+1)=CalendarYear,MONTH(JulSun1+1)=7),JulSun1+1,""))</f>
        <v/>
      </c>
      <c r="C28" s="4" t="str">
        <f>IF(DAY(JulSun1)=1,"",IF(AND(YEAR(JulSun1+2)=CalendarYear,MONTH(JulSun1+2)=7),JulSun1+2,""))</f>
        <v/>
      </c>
      <c r="D28" s="4" t="str">
        <f>IF(DAY(JulSun1)=1,"",IF(AND(YEAR(JulSun1+3)=CalendarYear,MONTH(JulSun1+3)=7),JulSun1+3,""))</f>
        <v/>
      </c>
      <c r="E28" s="4" t="str">
        <f>IF(DAY(JulSun1)=1,"",IF(AND(YEAR(JulSun1+4)=CalendarYear,MONTH(JulSun1+4)=7),JulSun1+4,""))</f>
        <v/>
      </c>
      <c r="F28" s="4">
        <f>IF(DAY(JulSun1)=1,"",IF(AND(YEAR(JulSun1+5)=CalendarYear,MONTH(JulSun1+5)=7),JulSun1+5,""))</f>
        <v>44378</v>
      </c>
      <c r="G28" s="4">
        <f>IF(DAY(JulSun1)=1,"",IF(AND(YEAR(JulSun1+6)=CalendarYear,MONTH(JulSun1+6)=7),JulSun1+6,""))</f>
        <v>44379</v>
      </c>
      <c r="H28" s="35">
        <f>IF(DAY(JulSun1)=1,IF(AND(YEAR(JulSun1)=CalendarYear,MONTH(JulSun1)=7),JulSun1,""),IF(AND(YEAR(JulSun1+7)=CalendarYear,MONTH(JulSun1+7)=7),JulSun1+7,""))</f>
        <v>44380</v>
      </c>
      <c r="I28" s="27">
        <f>IF(DAY(AugSun1)=1,"",IF(AND(YEAR(AugSun1+1)=CalendarYear,MONTH(AugSun1+1)=8),AugSun1+1,""))</f>
        <v>44409</v>
      </c>
      <c r="J28" s="27">
        <f>IF(DAY(AugSun1)=1,"",IF(AND(YEAR(AugSun1+2)=CalendarYear,MONTH(AugSun1+2)=8),AugSun1+2,""))</f>
        <v>44410</v>
      </c>
      <c r="K28" s="4">
        <f>IF(DAY(AugSun1)=1,"",IF(AND(YEAR(AugSun1+3)=CalendarYear,MONTH(AugSun1+3)=8),AugSun1+3,""))</f>
        <v>44411</v>
      </c>
      <c r="L28" s="4">
        <f>IF(DAY(AugSun1)=1,"",IF(AND(YEAR(AugSun1+4)=CalendarYear,MONTH(AugSun1+4)=8),AugSun1+4,""))</f>
        <v>44412</v>
      </c>
      <c r="M28" s="30">
        <f>IF(DAY(AugSun1)=1,"",IF(AND(YEAR(AugSun1+5)=CalendarYear,MONTH(AugSun1+5)=8),AugSun1+5,""))</f>
        <v>44413</v>
      </c>
      <c r="N28" s="30">
        <f>IF(DAY(AugSun1)=1,"",IF(AND(YEAR(AugSun1+6)=CalendarYear,MONTH(AugSun1+6)=8),AugSun1+6,""))</f>
        <v>44414</v>
      </c>
      <c r="O28" s="35">
        <f>IF(DAY(AugSun1)=1,IF(AND(YEAR(AugSun1)=CalendarYear,MONTH(AugSun1)=8),AugSun1,""),IF(AND(YEAR(AugSun1+7)=CalendarYear,MONTH(AugSun1+7)=8),AugSun1+7,""))</f>
        <v>44415</v>
      </c>
      <c r="P28" s="91"/>
    </row>
    <row r="29" spans="1:38" ht="15" customHeight="1" x14ac:dyDescent="0.2">
      <c r="A29" s="24"/>
      <c r="B29" s="71">
        <f>IF(DAY(JulSun1)=1,IF(AND(YEAR(JulSun1+1)=CalendarYear,MONTH(JulSun1+1)=7),JulSun1+1,""),IF(AND(YEAR(JulSun1+8)=CalendarYear,MONTH(JulSun1+8)=7),JulSun1+8,""))</f>
        <v>44381</v>
      </c>
      <c r="C29" s="4">
        <f>IF(DAY(JulSun1)=1,IF(AND(YEAR(JulSun1+2)=CalendarYear,MONTH(JulSun1+2)=7),JulSun1+2,""),IF(AND(YEAR(JulSun1+9)=CalendarYear,MONTH(JulSun1+9)=7),JulSun1+9,""))</f>
        <v>44382</v>
      </c>
      <c r="D29" s="4">
        <f>IF(DAY(JulSun1)=1,IF(AND(YEAR(JulSun1+3)=CalendarYear,MONTH(JulSun1+3)=7),JulSun1+3,""),IF(AND(YEAR(JulSun1+10)=CalendarYear,MONTH(JulSun1+10)=7),JulSun1+10,""))</f>
        <v>44383</v>
      </c>
      <c r="E29" s="4">
        <f>IF(DAY(JulSun1)=1,IF(AND(YEAR(JulSun1+4)=CalendarYear,MONTH(JulSun1+4)=7),JulSun1+4,""),IF(AND(YEAR(JulSun1+11)=CalendarYear,MONTH(JulSun1+11)=7),JulSun1+11,""))</f>
        <v>44384</v>
      </c>
      <c r="F29" s="30">
        <f>IF(DAY(JulSun1)=1,IF(AND(YEAR(JulSun1+5)=CalendarYear,MONTH(JulSun1+5)=7),JulSun1+5,""),IF(AND(YEAR(JulSun1+12)=CalendarYear,MONTH(JulSun1+12)=7),JulSun1+12,""))</f>
        <v>44385</v>
      </c>
      <c r="G29" s="30">
        <f>IF(DAY(JulSun1)=1,IF(AND(YEAR(JulSun1+6)=CalendarYear,MONTH(JulSun1+6)=7),JulSun1+6,""),IF(AND(YEAR(JulSun1+13)=CalendarYear,MONTH(JulSun1+13)=7),JulSun1+13,""))</f>
        <v>44386</v>
      </c>
      <c r="H29" s="35">
        <f>IF(DAY(JulSun1)=1,IF(AND(YEAR(JulSun1+7)=CalendarYear,MONTH(JulSun1+7)=7),JulSun1+7,""),IF(AND(YEAR(JulSun1+14)=CalendarYear,MONTH(JulSun1+14)=7),JulSun1+14,""))</f>
        <v>44387</v>
      </c>
      <c r="I29" s="27">
        <f>IF(DAY(AugSun1)=1,IF(AND(YEAR(AugSun1+1)=CalendarYear,MONTH(AugSun1+1)=8),AugSun1+1,""),IF(AND(YEAR(AugSun1+8)=CalendarYear,MONTH(AugSun1+8)=8),AugSun1+8,""))</f>
        <v>44416</v>
      </c>
      <c r="J29" s="108">
        <f>IF(DAY(AugSun1)=1,IF(AND(YEAR(AugSun1+2)=CalendarYear,MONTH(AugSun1+2)=8),AugSun1+2,""),IF(AND(YEAR(AugSun1+9)=CalendarYear,MONTH(AugSun1+9)=8),AugSun1+9,""))</f>
        <v>44417</v>
      </c>
      <c r="K29" s="4">
        <f>IF(DAY(AugSun1)=1,IF(AND(YEAR(AugSun1+3)=CalendarYear,MONTH(AugSun1+3)=8),AugSun1+3,""),IF(AND(YEAR(AugSun1+10)=CalendarYear,MONTH(AugSun1+10)=8),AugSun1+10,""))</f>
        <v>44418</v>
      </c>
      <c r="L29" s="4">
        <f>IF(DAY(AugSun1)=1,IF(AND(YEAR(AugSun1+4)=CalendarYear,MONTH(AugSun1+4)=8),AugSun1+4,""),IF(AND(YEAR(AugSun1+11)=CalendarYear,MONTH(AugSun1+11)=8),AugSun1+11,""))</f>
        <v>44419</v>
      </c>
      <c r="M29" s="4">
        <f>IF(DAY(AugSun1)=1,IF(AND(YEAR(AugSun1+5)=CalendarYear,MONTH(AugSun1+5)=8),AugSun1+5,""),IF(AND(YEAR(AugSun1+12)=CalendarYear,MONTH(AugSun1+12)=8),AugSun1+12,""))</f>
        <v>44420</v>
      </c>
      <c r="N29" s="4">
        <f>IF(DAY(AugSun1)=1,IF(AND(YEAR(AugSun1+6)=CalendarYear,MONTH(AugSun1+6)=8),AugSun1+6,""),IF(AND(YEAR(AugSun1+13)=CalendarYear,MONTH(AugSun1+13)=8),AugSun1+13,""))</f>
        <v>44421</v>
      </c>
      <c r="O29" s="35">
        <f>IF(DAY(AugSun1)=1,IF(AND(YEAR(AugSun1+7)=CalendarYear,MONTH(AugSun1+7)=8),AugSun1+7,""),IF(AND(YEAR(AugSun1+14)=CalendarYear,MONTH(AugSun1+14)=8),AugSun1+14,""))</f>
        <v>44422</v>
      </c>
      <c r="P29" s="91"/>
    </row>
    <row r="30" spans="1:38" ht="15" customHeight="1" x14ac:dyDescent="0.2">
      <c r="B30" s="71">
        <f>IF(DAY(JulSun1)=1,IF(AND(YEAR(JulSun1+8)=CalendarYear,MONTH(JulSun1+8)=7),JulSun1+8,""),IF(AND(YEAR(JulSun1+15)=CalendarYear,MONTH(JulSun1+15)=7),JulSun1+15,""))</f>
        <v>44388</v>
      </c>
      <c r="C30" s="4">
        <f>IF(DAY(JulSun1)=1,IF(AND(YEAR(JulSun1+9)=CalendarYear,MONTH(JulSun1+9)=7),JulSun1+9,""),IF(AND(YEAR(JulSun1+16)=CalendarYear,MONTH(JulSun1+16)=7),JulSun1+16,""))</f>
        <v>44389</v>
      </c>
      <c r="D30" s="4">
        <f>IF(DAY(JulSun1)=1,IF(AND(YEAR(JulSun1+10)=CalendarYear,MONTH(JulSun1+10)=7),JulSun1+10,""),IF(AND(YEAR(JulSun1+17)=CalendarYear,MONTH(JulSun1+17)=7),JulSun1+17,""))</f>
        <v>44390</v>
      </c>
      <c r="E30" s="4">
        <f>IF(DAY(JulSun1)=1,IF(AND(YEAR(JulSun1+11)=CalendarYear,MONTH(JulSun1+11)=7),JulSun1+11,""),IF(AND(YEAR(JulSun1+18)=CalendarYear,MONTH(JulSun1+18)=7),JulSun1+18,""))</f>
        <v>44391</v>
      </c>
      <c r="F30" s="4">
        <f>IF(DAY(JulSun1)=1,IF(AND(YEAR(JulSun1+12)=CalendarYear,MONTH(JulSun1+12)=7),JulSun1+12,""),IF(AND(YEAR(JulSun1+19)=CalendarYear,MONTH(JulSun1+19)=7),JulSun1+19,""))</f>
        <v>44392</v>
      </c>
      <c r="G30" s="4">
        <f>IF(DAY(JulSun1)=1,IF(AND(YEAR(JulSun1+13)=CalendarYear,MONTH(JulSun1+13)=7),JulSun1+13,""),IF(AND(YEAR(JulSun1+20)=CalendarYear,MONTH(JulSun1+20)=7),JulSun1+20,""))</f>
        <v>44393</v>
      </c>
      <c r="H30" s="35">
        <f>IF(DAY(JulSun1)=1,IF(AND(YEAR(JulSun1+14)=CalendarYear,MONTH(JulSun1+14)=7),JulSun1+14,""),IF(AND(YEAR(JulSun1+21)=CalendarYear,MONTH(JulSun1+21)=7),JulSun1+21,""))</f>
        <v>44394</v>
      </c>
      <c r="I30" s="27">
        <f>IF(DAY(AugSun1)=1,IF(AND(YEAR(AugSun1+8)=CalendarYear,MONTH(AugSun1+8)=8),AugSun1+8,""),IF(AND(YEAR(AugSun1+15)=CalendarYear,MONTH(AugSun1+15)=8),AugSun1+15,""))</f>
        <v>44423</v>
      </c>
      <c r="J30" s="4">
        <f>IF(DAY(AugSun1)=1,IF(AND(YEAR(AugSun1+9)=CalendarYear,MONTH(AugSun1+9)=8),AugSun1+9,""),IF(AND(YEAR(AugSun1+16)=CalendarYear,MONTH(AugSun1+16)=8),AugSun1+16,""))</f>
        <v>44424</v>
      </c>
      <c r="K30" s="4">
        <f>IF(DAY(AugSun1)=1,IF(AND(YEAR(AugSun1+10)=CalendarYear,MONTH(AugSun1+10)=8),AugSun1+10,""),IF(AND(YEAR(AugSun1+17)=CalendarYear,MONTH(AugSun1+17)=8),AugSun1+17,""))</f>
        <v>44425</v>
      </c>
      <c r="L30" s="4">
        <f>IF(DAY(AugSun1)=1,IF(AND(YEAR(AugSun1+11)=CalendarYear,MONTH(AugSun1+11)=8),AugSun1+11,""),IF(AND(YEAR(AugSun1+18)=CalendarYear,MONTH(AugSun1+18)=8),AugSun1+18,""))</f>
        <v>44426</v>
      </c>
      <c r="M30" s="30">
        <f>IF(DAY(AugSun1)=1,IF(AND(YEAR(AugSun1+12)=CalendarYear,MONTH(AugSun1+12)=8),AugSun1+12,""),IF(AND(YEAR(AugSun1+19)=CalendarYear,MONTH(AugSun1+19)=8),AugSun1+19,""))</f>
        <v>44427</v>
      </c>
      <c r="N30" s="30">
        <f>IF(DAY(AugSun1)=1,IF(AND(YEAR(AugSun1+13)=CalendarYear,MONTH(AugSun1+13)=8),AugSun1+13,""),IF(AND(YEAR(AugSun1+20)=CalendarYear,MONTH(AugSun1+20)=8),AugSun1+20,""))</f>
        <v>44428</v>
      </c>
      <c r="O30" s="35">
        <f>IF(DAY(AugSun1)=1,IF(AND(YEAR(AugSun1+14)=CalendarYear,MONTH(AugSun1+14)=8),AugSun1+14,""),IF(AND(YEAR(AugSun1+21)=CalendarYear,MONTH(AugSun1+21)=8),AugSun1+21,""))</f>
        <v>44429</v>
      </c>
      <c r="P30" s="91"/>
    </row>
    <row r="31" spans="1:38" ht="15" customHeight="1" x14ac:dyDescent="0.2">
      <c r="B31" s="71">
        <f>IF(DAY(JulSun1)=1,IF(AND(YEAR(JulSun1+15)=CalendarYear,MONTH(JulSun1+15)=7),JulSun1+15,""),IF(AND(YEAR(JulSun1+22)=CalendarYear,MONTH(JulSun1+22)=7),JulSun1+22,""))</f>
        <v>44395</v>
      </c>
      <c r="C31" s="4">
        <f>IF(DAY(JulSun1)=1,IF(AND(YEAR(JulSun1+16)=CalendarYear,MONTH(JulSun1+16)=7),JulSun1+16,""),IF(AND(YEAR(JulSun1+23)=CalendarYear,MONTH(JulSun1+23)=7),JulSun1+23,""))</f>
        <v>44396</v>
      </c>
      <c r="D31" s="4">
        <f>IF(DAY(JulSun1)=1,IF(AND(YEAR(JulSun1+17)=CalendarYear,MONTH(JulSun1+17)=7),JulSun1+17,""),IF(AND(YEAR(JulSun1+24)=CalendarYear,MONTH(JulSun1+24)=7),JulSun1+24,""))</f>
        <v>44397</v>
      </c>
      <c r="E31" s="4">
        <f>IF(DAY(JulSun1)=1,IF(AND(YEAR(JulSun1+18)=CalendarYear,MONTH(JulSun1+18)=7),JulSun1+18,""),IF(AND(YEAR(JulSun1+25)=CalendarYear,MONTH(JulSun1+25)=7),JulSun1+25,""))</f>
        <v>44398</v>
      </c>
      <c r="F31" s="30">
        <f>IF(DAY(JulSun1)=1,IF(AND(YEAR(JulSun1+19)=CalendarYear,MONTH(JulSun1+19)=7),JulSun1+19,""),IF(AND(YEAR(JulSun1+26)=CalendarYear,MONTH(JulSun1+26)=7),JulSun1+26,""))</f>
        <v>44399</v>
      </c>
      <c r="G31" s="30">
        <f>IF(DAY(JulSun1)=1,IF(AND(YEAR(JulSun1+20)=CalendarYear,MONTH(JulSun1+20)=7),JulSun1+20,""),IF(AND(YEAR(JulSun1+27)=CalendarYear,MONTH(JulSun1+27)=7),JulSun1+27,""))</f>
        <v>44400</v>
      </c>
      <c r="H31" s="35">
        <f>IF(DAY(JulSun1)=1,IF(AND(YEAR(JulSun1+21)=CalendarYear,MONTH(JulSun1+21)=7),JulSun1+21,""),IF(AND(YEAR(JulSun1+28)=CalendarYear,MONTH(JulSun1+28)=7),JulSun1+28,""))</f>
        <v>44401</v>
      </c>
      <c r="I31" s="27">
        <f>IF(DAY(AugSun1)=1,IF(AND(YEAR(AugSun1+15)=CalendarYear,MONTH(AugSun1+15)=8),AugSun1+15,""),IF(AND(YEAR(AugSun1+22)=CalendarYear,MONTH(AugSun1+22)=8),AugSun1+22,""))</f>
        <v>44430</v>
      </c>
      <c r="J31" s="4">
        <f>IF(DAY(AugSun1)=1,IF(AND(YEAR(AugSun1+16)=CalendarYear,MONTH(AugSun1+16)=8),AugSun1+16,""),IF(AND(YEAR(AugSun1+23)=CalendarYear,MONTH(AugSun1+23)=8),AugSun1+23,""))</f>
        <v>44431</v>
      </c>
      <c r="K31" s="4">
        <f>IF(DAY(AugSun1)=1,IF(AND(YEAR(AugSun1+17)=CalendarYear,MONTH(AugSun1+17)=8),AugSun1+17,""),IF(AND(YEAR(AugSun1+24)=CalendarYear,MONTH(AugSun1+24)=8),AugSun1+24,""))</f>
        <v>44432</v>
      </c>
      <c r="L31" s="4">
        <f>IF(DAY(AugSun1)=1,IF(AND(YEAR(AugSun1+18)=CalendarYear,MONTH(AugSun1+18)=8),AugSun1+18,""),IF(AND(YEAR(AugSun1+25)=CalendarYear,MONTH(AugSun1+25)=8),AugSun1+25,""))</f>
        <v>44433</v>
      </c>
      <c r="M31" s="4">
        <f>IF(DAY(AugSun1)=1,IF(AND(YEAR(AugSun1+19)=CalendarYear,MONTH(AugSun1+19)=8),AugSun1+19,""),IF(AND(YEAR(AugSun1+26)=CalendarYear,MONTH(AugSun1+26)=8),AugSun1+26,""))</f>
        <v>44434</v>
      </c>
      <c r="N31" s="4">
        <f>IF(DAY(AugSun1)=1,IF(AND(YEAR(AugSun1+20)=CalendarYear,MONTH(AugSun1+20)=8),AugSun1+20,""),IF(AND(YEAR(AugSun1+27)=CalendarYear,MONTH(AugSun1+27)=8),AugSun1+27,""))</f>
        <v>44435</v>
      </c>
      <c r="O31" s="35">
        <f>IF(DAY(AugSun1)=1,IF(AND(YEAR(AugSun1+21)=CalendarYear,MONTH(AugSun1+21)=8),AugSun1+21,""),IF(AND(YEAR(AugSun1+28)=CalendarYear,MONTH(AugSun1+28)=8),AugSun1+28,""))</f>
        <v>44436</v>
      </c>
      <c r="P31" s="91"/>
      <c r="S31" s="10"/>
    </row>
    <row r="32" spans="1:38" ht="15" customHeight="1" x14ac:dyDescent="0.2">
      <c r="B32" s="71">
        <f>IF(DAY(JulSun1)=1,IF(AND(YEAR(JulSun1+22)=CalendarYear,MONTH(JulSun1+22)=7),JulSun1+22,""),IF(AND(YEAR(JulSun1+29)=CalendarYear,MONTH(JulSun1+29)=7),JulSun1+29,""))</f>
        <v>44402</v>
      </c>
      <c r="C32" s="4">
        <f>IF(DAY(JulSun1)=1,IF(AND(YEAR(JulSun1+23)=CalendarYear,MONTH(JulSun1+23)=7),JulSun1+23,""),IF(AND(YEAR(JulSun1+30)=CalendarYear,MONTH(JulSun1+30)=7),JulSun1+30,""))</f>
        <v>44403</v>
      </c>
      <c r="D32" s="4">
        <f>IF(DAY(JulSun1)=1,IF(AND(YEAR(JulSun1+24)=CalendarYear,MONTH(JulSun1+24)=7),JulSun1+24,""),IF(AND(YEAR(JulSun1+31)=CalendarYear,MONTH(JulSun1+31)=7),JulSun1+31,""))</f>
        <v>44404</v>
      </c>
      <c r="E32" s="4">
        <f>IF(DAY(JulSun1)=1,IF(AND(YEAR(JulSun1+25)=CalendarYear,MONTH(JulSun1+25)=7),JulSun1+25,""),IF(AND(YEAR(JulSun1+32)=CalendarYear,MONTH(JulSun1+32)=7),JulSun1+32,""))</f>
        <v>44405</v>
      </c>
      <c r="F32" s="4">
        <f>IF(DAY(JulSun1)=1,IF(AND(YEAR(JulSun1+26)=CalendarYear,MONTH(JulSun1+26)=7),JulSun1+26,""),IF(AND(YEAR(JulSun1+33)=CalendarYear,MONTH(JulSun1+33)=7),JulSun1+33,""))</f>
        <v>44406</v>
      </c>
      <c r="G32" s="4">
        <f>IF(DAY(JulSun1)=1,IF(AND(YEAR(JulSun1+27)=CalendarYear,MONTH(JulSun1+27)=7),JulSun1+27,""),IF(AND(YEAR(JulSun1+34)=CalendarYear,MONTH(JulSun1+34)=7),JulSun1+34,""))</f>
        <v>44407</v>
      </c>
      <c r="H32" s="35">
        <f>IF(DAY(JulSun1)=1,IF(AND(YEAR(JulSun1+28)=CalendarYear,MONTH(JulSun1+28)=7),JulSun1+28,""),IF(AND(YEAR(JulSun1+35)=CalendarYear,MONTH(JulSun1+35)=7),JulSun1+35,""))</f>
        <v>44408</v>
      </c>
      <c r="I32" s="27">
        <f>IF(DAY(AugSun1)=1,IF(AND(YEAR(AugSun1+22)=CalendarYear,MONTH(AugSun1+22)=8),AugSun1+22,""),IF(AND(YEAR(AugSun1+29)=CalendarYear,MONTH(AugSun1+29)=8),AugSun1+29,""))</f>
        <v>44437</v>
      </c>
      <c r="J32" s="4">
        <f>IF(DAY(AugSun1)=1,IF(AND(YEAR(AugSun1+23)=CalendarYear,MONTH(AugSun1+23)=8),AugSun1+23,""),IF(AND(YEAR(AugSun1+30)=CalendarYear,MONTH(AugSun1+30)=8),AugSun1+30,""))</f>
        <v>44438</v>
      </c>
      <c r="K32" s="4">
        <f>IF(DAY(AugSun1)=1,IF(AND(YEAR(AugSun1+24)=CalendarYear,MONTH(AugSun1+24)=8),AugSun1+24,""),IF(AND(YEAR(AugSun1+31)=CalendarYear,MONTH(AugSun1+31)=8),AugSun1+31,""))</f>
        <v>44439</v>
      </c>
      <c r="L32" s="4" t="str">
        <f>IF(DAY(AugSun1)=1,IF(AND(YEAR(AugSun1+25)=CalendarYear,MONTH(AugSun1+25)=8),AugSun1+25,""),IF(AND(YEAR(AugSun1+32)=CalendarYear,MONTH(AugSun1+32)=8),AugSun1+32,""))</f>
        <v/>
      </c>
      <c r="M32" s="4" t="str">
        <f>IF(DAY(AugSun1)=1,IF(AND(YEAR(AugSun1+26)=CalendarYear,MONTH(AugSun1+26)=8),AugSun1+26,""),IF(AND(YEAR(AugSun1+33)=CalendarYear,MONTH(AugSun1+33)=8),AugSun1+33,""))</f>
        <v/>
      </c>
      <c r="N32" s="4" t="str">
        <f>IF(DAY(AugSun1)=1,IF(AND(YEAR(AugSun1+27)=CalendarYear,MONTH(AugSun1+27)=8),AugSun1+27,""),IF(AND(YEAR(AugSun1+34)=CalendarYear,MONTH(AugSun1+34)=8),AugSun1+34,""))</f>
        <v/>
      </c>
      <c r="O32" s="35" t="str">
        <f>IF(DAY(AugSun1)=1,IF(AND(YEAR(AugSun1+28)=CalendarYear,MONTH(AugSun1+28)=8),AugSun1+28,""),IF(AND(YEAR(AugSun1+35)=CalendarYear,MONTH(AugSun1+35)=8),AugSun1+35,""))</f>
        <v/>
      </c>
      <c r="P32" s="91"/>
      <c r="S32" s="11"/>
    </row>
    <row r="33" spans="1:19" ht="15" customHeight="1" x14ac:dyDescent="0.2">
      <c r="B33" s="42" t="str">
        <f>IF(DAY(JulSun1)=1,IF(AND(YEAR(JulSun1+29)=CalendarYear,MONTH(JulSun1+29)=7),JulSun1+29,""),IF(AND(YEAR(JulSun1+36)=CalendarYear,MONTH(JulSun1+36)=7),JulSun1+36,""))</f>
        <v/>
      </c>
      <c r="C33" s="37" t="str">
        <f>IF(DAY(JulSun1)=1,IF(AND(YEAR(JulSun1+30)=CalendarYear,MONTH(JulSun1+30)=7),JulSun1+30,""),IF(AND(YEAR(JulSun1+37)=CalendarYear,MONTH(JulSun1+37)=7),JulSun1+37,""))</f>
        <v/>
      </c>
      <c r="D33" s="37" t="str">
        <f>IF(DAY(JulSun1)=1,IF(AND(YEAR(JulSun1+31)=CalendarYear,MONTH(JulSun1+31)=7),JulSun1+31,""),IF(AND(YEAR(JulSun1+38)=CalendarYear,MONTH(JulSun1+38)=7),JulSun1+38,""))</f>
        <v/>
      </c>
      <c r="E33" s="37" t="str">
        <f>IF(DAY(JulSun1)=1,IF(AND(YEAR(JulSun1+32)=CalendarYear,MONTH(JulSun1+32)=7),JulSun1+32,""),IF(AND(YEAR(JulSun1+39)=CalendarYear,MONTH(JulSun1+39)=7),JulSun1+39,""))</f>
        <v/>
      </c>
      <c r="F33" s="37" t="str">
        <f>IF(DAY(JulSun1)=1,IF(AND(YEAR(JulSun1+33)=CalendarYear,MONTH(JulSun1+33)=7),JulSun1+33,""),IF(AND(YEAR(JulSun1+40)=CalendarYear,MONTH(JulSun1+40)=7),JulSun1+40,""))</f>
        <v/>
      </c>
      <c r="G33" s="37" t="str">
        <f>IF(DAY(JulSun1)=1,IF(AND(YEAR(JulSun1+34)=CalendarYear,MONTH(JulSun1+34)=7),JulSun1+34,""),IF(AND(YEAR(JulSun1+41)=CalendarYear,MONTH(JulSun1+41)=7),JulSun1+41,""))</f>
        <v/>
      </c>
      <c r="H33" s="38" t="str">
        <f>IF(DAY(JulSun1)=1,IF(AND(YEAR(JulSun1+35)=CalendarYear,MONTH(JulSun1+35)=7),JulSun1+35,""),IF(AND(YEAR(JulSun1+42)=CalendarYear,MONTH(JulSun1+42)=7),JulSun1+42,""))</f>
        <v/>
      </c>
      <c r="I33" s="46" t="str">
        <f>IF(DAY(AugSun1)=1,IF(AND(YEAR(AugSun1+29)=CalendarYear,MONTH(AugSun1+29)=8),AugSun1+29,""),IF(AND(YEAR(AugSun1+36)=CalendarYear,MONTH(AugSun1+36)=8),AugSun1+36,""))</f>
        <v/>
      </c>
      <c r="J33" s="37" t="str">
        <f>IF(DAY(AugSun1)=1,IF(AND(YEAR(AugSun1+30)=CalendarYear,MONTH(AugSun1+30)=8),AugSun1+30,""),IF(AND(YEAR(AugSun1+37)=CalendarYear,MONTH(AugSun1+37)=8),AugSun1+37,""))</f>
        <v/>
      </c>
      <c r="K33" s="37" t="str">
        <f>IF(DAY(AugSun1)=1,IF(AND(YEAR(AugSun1+31)=CalendarYear,MONTH(AugSun1+31)=8),AugSun1+31,""),IF(AND(YEAR(AugSun1+38)=CalendarYear,MONTH(AugSun1+38)=8),AugSun1+38,""))</f>
        <v/>
      </c>
      <c r="L33" s="37" t="str">
        <f>IF(DAY(AugSun1)=1,IF(AND(YEAR(AugSun1+32)=CalendarYear,MONTH(AugSun1+32)=8),AugSun1+32,""),IF(AND(YEAR(AugSun1+39)=CalendarYear,MONTH(AugSun1+39)=8),AugSun1+39,""))</f>
        <v/>
      </c>
      <c r="M33" s="37" t="str">
        <f>IF(DAY(AugSun1)=1,IF(AND(YEAR(AugSun1+33)=CalendarYear,MONTH(AugSun1+33)=8),AugSun1+33,""),IF(AND(YEAR(AugSun1+40)=CalendarYear,MONTH(AugSun1+40)=8),AugSun1+40,""))</f>
        <v/>
      </c>
      <c r="N33" s="37" t="str">
        <f>IF(DAY(AugSun1)=1,IF(AND(YEAR(AugSun1+34)=CalendarYear,MONTH(AugSun1+34)=8),AugSun1+34,""),IF(AND(YEAR(AugSun1+41)=CalendarYear,MONTH(AugSun1+41)=8),AugSun1+41,""))</f>
        <v/>
      </c>
      <c r="O33" s="38" t="str">
        <f>IF(DAY(AugSun1)=1,IF(AND(YEAR(AugSun1+35)=CalendarYear,MONTH(AugSun1+35)=8),AugSun1+35,""),IF(AND(YEAR(AugSun1+42)=CalendarYear,MONTH(AugSun1+42)=8),AugSun1+42,""))</f>
        <v/>
      </c>
      <c r="P33" s="91"/>
      <c r="S33" s="12"/>
    </row>
    <row r="34" spans="1:19" ht="15" customHeight="1" x14ac:dyDescent="0.2">
      <c r="A34" s="24" t="s">
        <v>12</v>
      </c>
      <c r="B34" s="164" t="s">
        <v>34</v>
      </c>
      <c r="C34" s="154"/>
      <c r="D34" s="154"/>
      <c r="E34" s="154"/>
      <c r="F34" s="154"/>
      <c r="G34" s="154"/>
      <c r="H34" s="155"/>
      <c r="I34" s="154" t="s">
        <v>35</v>
      </c>
      <c r="J34" s="154"/>
      <c r="K34" s="154"/>
      <c r="L34" s="154"/>
      <c r="M34" s="154"/>
      <c r="N34" s="154"/>
      <c r="O34" s="155"/>
      <c r="P34" s="91"/>
    </row>
    <row r="35" spans="1:19" ht="15" customHeight="1" x14ac:dyDescent="0.2">
      <c r="A35" s="24" t="s">
        <v>21</v>
      </c>
      <c r="B35" s="70" t="s">
        <v>0</v>
      </c>
      <c r="C35" s="17" t="s">
        <v>51</v>
      </c>
      <c r="D35" s="17" t="s">
        <v>52</v>
      </c>
      <c r="E35" s="17" t="s">
        <v>53</v>
      </c>
      <c r="F35" s="17" t="s">
        <v>54</v>
      </c>
      <c r="G35" s="17" t="s">
        <v>55</v>
      </c>
      <c r="H35" s="34" t="s">
        <v>56</v>
      </c>
      <c r="I35" s="28" t="s">
        <v>0</v>
      </c>
      <c r="J35" s="17" t="s">
        <v>51</v>
      </c>
      <c r="K35" s="17" t="s">
        <v>52</v>
      </c>
      <c r="L35" s="17" t="s">
        <v>53</v>
      </c>
      <c r="M35" s="17" t="s">
        <v>54</v>
      </c>
      <c r="N35" s="17" t="s">
        <v>55</v>
      </c>
      <c r="O35" s="34" t="s">
        <v>56</v>
      </c>
      <c r="P35" s="91"/>
    </row>
    <row r="36" spans="1:19" ht="15" customHeight="1" x14ac:dyDescent="0.2">
      <c r="B36" s="71" t="str">
        <f>IF(DAY(SepSun1)=1,"",IF(AND(YEAR(SepSun1+1)=CalendarYear,MONTH(SepSun1+1)=9),SepSun1+1,""))</f>
        <v/>
      </c>
      <c r="C36" s="4" t="str">
        <f>IF(DAY(SepSun1)=1,"",IF(AND(YEAR(SepSun1+2)=CalendarYear,MONTH(SepSun1+2)=9),SepSun1+2,""))</f>
        <v/>
      </c>
      <c r="D36" s="4" t="str">
        <f>IF(DAY(SepSun1)=1,"",IF(AND(YEAR(SepSun1+3)=CalendarYear,MONTH(SepSun1+3)=9),SepSun1+3,""))</f>
        <v/>
      </c>
      <c r="E36" s="4">
        <f>IF(DAY(SepSun1)=1,"",IF(AND(YEAR(SepSun1+4)=CalendarYear,MONTH(SepSun1+4)=9),SepSun1+4,""))</f>
        <v>44440</v>
      </c>
      <c r="F36" s="30">
        <f>IF(DAY(SepSun1)=1,"",IF(AND(YEAR(SepSun1+5)=CalendarYear,MONTH(SepSun1+5)=9),SepSun1+5,""))</f>
        <v>44441</v>
      </c>
      <c r="G36" s="30">
        <f>IF(DAY(SepSun1)=1,"",IF(AND(YEAR(SepSun1+6)=CalendarYear,MONTH(SepSun1+6)=9),SepSun1+6,""))</f>
        <v>44442</v>
      </c>
      <c r="H36" s="35">
        <f>IF(DAY(SepSun1)=1,IF(AND(YEAR(SepSun1)=CalendarYear,MONTH(SepSun1)=9),SepSun1,""),IF(AND(YEAR(SepSun1+7)=CalendarYear,MONTH(SepSun1+7)=9),SepSun1+7,""))</f>
        <v>44443</v>
      </c>
      <c r="I36" s="27" t="str">
        <f>IF(DAY(OctSun1)=1,"",IF(AND(YEAR(OctSun1+1)=CalendarYear,MONTH(OctSun1+1)=10),OctSun1+1,""))</f>
        <v/>
      </c>
      <c r="J36" s="4" t="str">
        <f>IF(DAY(OctSun1)=1,"",IF(AND(YEAR(OctSun1+2)=CalendarYear,MONTH(OctSun1+2)=10),OctSun1+2,""))</f>
        <v/>
      </c>
      <c r="K36" s="4" t="str">
        <f>IF(DAY(OctSun1)=1,"",IF(AND(YEAR(OctSun1+3)=CalendarYear,MONTH(OctSun1+3)=10),OctSun1+3,""))</f>
        <v/>
      </c>
      <c r="L36" s="4" t="str">
        <f>IF(DAY(OctSun1)=1,"",IF(AND(YEAR(OctSun1+4)=CalendarYear,MONTH(OctSun1+4)=10),OctSun1+4,""))</f>
        <v/>
      </c>
      <c r="M36" s="4" t="str">
        <f>IF(DAY(OctSun1)=1,"",IF(AND(YEAR(OctSun1+5)=CalendarYear,MONTH(OctSun1+5)=10),OctSun1+5,""))</f>
        <v/>
      </c>
      <c r="N36" s="30">
        <f>IF(DAY(OctSun1)=1,"",IF(AND(YEAR(OctSun1+6)=CalendarYear,MONTH(OctSun1+6)=10),OctSun1+6,""))</f>
        <v>44470</v>
      </c>
      <c r="O36" s="35">
        <f>IF(DAY(OctSun1)=1,IF(AND(YEAR(OctSun1)=CalendarYear,MONTH(OctSun1)=10),OctSun1,""),IF(AND(YEAR(OctSun1+7)=CalendarYear,MONTH(OctSun1+7)=10),OctSun1+7,""))</f>
        <v>44471</v>
      </c>
      <c r="P36" s="91"/>
    </row>
    <row r="37" spans="1:19" ht="15" customHeight="1" x14ac:dyDescent="0.2">
      <c r="B37" s="71">
        <f>IF(DAY(SepSun1)=1,IF(AND(YEAR(SepSun1+1)=CalendarYear,MONTH(SepSun1+1)=9),SepSun1+1,""),IF(AND(YEAR(SepSun1+8)=CalendarYear,MONTH(SepSun1+8)=9),SepSun1+8,""))</f>
        <v>44444</v>
      </c>
      <c r="C37" s="4">
        <f>IF(DAY(SepSun1)=1,IF(AND(YEAR(SepSun1+2)=CalendarYear,MONTH(SepSun1+2)=9),SepSun1+2,""),IF(AND(YEAR(SepSun1+9)=CalendarYear,MONTH(SepSun1+9)=9),SepSun1+9,""))</f>
        <v>44445</v>
      </c>
      <c r="D37" s="4">
        <f>IF(DAY(SepSun1)=1,IF(AND(YEAR(SepSun1+3)=CalendarYear,MONTH(SepSun1+3)=9),SepSun1+3,""),IF(AND(YEAR(SepSun1+10)=CalendarYear,MONTH(SepSun1+10)=9),SepSun1+10,""))</f>
        <v>44446</v>
      </c>
      <c r="E37" s="4">
        <f>IF(DAY(SepSun1)=1,IF(AND(YEAR(SepSun1+4)=CalendarYear,MONTH(SepSun1+4)=9),SepSun1+4,""),IF(AND(YEAR(SepSun1+11)=CalendarYear,MONTH(SepSun1+11)=9),SepSun1+11,""))</f>
        <v>44447</v>
      </c>
      <c r="F37" s="4">
        <f>IF(DAY(SepSun1)=1,IF(AND(YEAR(SepSun1+5)=CalendarYear,MONTH(SepSun1+5)=9),SepSun1+5,""),IF(AND(YEAR(SepSun1+12)=CalendarYear,MONTH(SepSun1+12)=9),SepSun1+12,""))</f>
        <v>44448</v>
      </c>
      <c r="G37" s="4">
        <f>IF(DAY(SepSun1)=1,IF(AND(YEAR(SepSun1+6)=CalendarYear,MONTH(SepSun1+6)=9),SepSun1+6,""),IF(AND(YEAR(SepSun1+13)=CalendarYear,MONTH(SepSun1+13)=9),SepSun1+13,""))</f>
        <v>44449</v>
      </c>
      <c r="H37" s="35">
        <f>IF(DAY(SepSun1)=1,IF(AND(YEAR(SepSun1+7)=CalendarYear,MONTH(SepSun1+7)=9),SepSun1+7,""),IF(AND(YEAR(SepSun1+14)=CalendarYear,MONTH(SepSun1+14)=9),SepSun1+14,""))</f>
        <v>44450</v>
      </c>
      <c r="I37" s="27">
        <f>IF(DAY(OctSun1)=1,IF(AND(YEAR(OctSun1+1)=CalendarYear,MONTH(OctSun1+1)=10),OctSun1+1,""),IF(AND(YEAR(OctSun1+8)=CalendarYear,MONTH(OctSun1+8)=10),OctSun1+8,""))</f>
        <v>44472</v>
      </c>
      <c r="J37" s="4">
        <f>IF(DAY(OctSun1)=1,IF(AND(YEAR(OctSun1+2)=CalendarYear,MONTH(OctSun1+2)=10),OctSun1+2,""),IF(AND(YEAR(OctSun1+9)=CalendarYear,MONTH(OctSun1+9)=10),OctSun1+9,""))</f>
        <v>44473</v>
      </c>
      <c r="K37" s="4">
        <f>IF(DAY(OctSun1)=1,IF(AND(YEAR(OctSun1+3)=CalendarYear,MONTH(OctSun1+3)=10),OctSun1+3,""),IF(AND(YEAR(OctSun1+10)=CalendarYear,MONTH(OctSun1+10)=10),OctSun1+10,""))</f>
        <v>44474</v>
      </c>
      <c r="L37" s="4">
        <f>IF(DAY(OctSun1)=1,IF(AND(YEAR(OctSun1+4)=CalendarYear,MONTH(OctSun1+4)=10),OctSun1+4,""),IF(AND(YEAR(OctSun1+11)=CalendarYear,MONTH(OctSun1+11)=10),OctSun1+11,""))</f>
        <v>44475</v>
      </c>
      <c r="M37" s="4">
        <f>IF(DAY(OctSun1)=1,IF(AND(YEAR(OctSun1+5)=CalendarYear,MONTH(OctSun1+5)=10),OctSun1+5,""),IF(AND(YEAR(OctSun1+12)=CalendarYear,MONTH(OctSun1+12)=10),OctSun1+12,""))</f>
        <v>44476</v>
      </c>
      <c r="N37" s="4">
        <f>IF(DAY(OctSun1)=1,IF(AND(YEAR(OctSun1+6)=CalendarYear,MONTH(OctSun1+6)=10),OctSun1+6,""),IF(AND(YEAR(OctSun1+13)=CalendarYear,MONTH(OctSun1+13)=10),OctSun1+13,""))</f>
        <v>44477</v>
      </c>
      <c r="O37" s="35">
        <f>IF(DAY(OctSun1)=1,IF(AND(YEAR(OctSun1+7)=CalendarYear,MONTH(OctSun1+7)=10),OctSun1+7,""),IF(AND(YEAR(OctSun1+14)=CalendarYear,MONTH(OctSun1+14)=10),OctSun1+14,""))</f>
        <v>44478</v>
      </c>
      <c r="P37" s="91"/>
    </row>
    <row r="38" spans="1:19" ht="15" customHeight="1" x14ac:dyDescent="0.2">
      <c r="B38" s="71">
        <f>IF(DAY(SepSun1)=1,IF(AND(YEAR(SepSun1+8)=CalendarYear,MONTH(SepSun1+8)=9),SepSun1+8,""),IF(AND(YEAR(SepSun1+15)=CalendarYear,MONTH(SepSun1+15)=9),SepSun1+15,""))</f>
        <v>44451</v>
      </c>
      <c r="C38" s="4">
        <f>IF(DAY(SepSun1)=1,IF(AND(YEAR(SepSun1+9)=CalendarYear,MONTH(SepSun1+9)=9),SepSun1+9,""),IF(AND(YEAR(SepSun1+16)=CalendarYear,MONTH(SepSun1+16)=9),SepSun1+16,""))</f>
        <v>44452</v>
      </c>
      <c r="D38" s="4">
        <f>IF(DAY(SepSun1)=1,IF(AND(YEAR(SepSun1+10)=CalendarYear,MONTH(SepSun1+10)=9),SepSun1+10,""),IF(AND(YEAR(SepSun1+17)=CalendarYear,MONTH(SepSun1+17)=9),SepSun1+17,""))</f>
        <v>44453</v>
      </c>
      <c r="E38" s="4">
        <f>IF(DAY(SepSun1)=1,IF(AND(YEAR(SepSun1+11)=CalendarYear,MONTH(SepSun1+11)=9),SepSun1+11,""),IF(AND(YEAR(SepSun1+18)=CalendarYear,MONTH(SepSun1+18)=9),SepSun1+18,""))</f>
        <v>44454</v>
      </c>
      <c r="F38" s="30">
        <f>IF(DAY(SepSun1)=1,IF(AND(YEAR(SepSun1+12)=CalendarYear,MONTH(SepSun1+12)=9),SepSun1+12,""),IF(AND(YEAR(SepSun1+19)=CalendarYear,MONTH(SepSun1+19)=9),SepSun1+19,""))</f>
        <v>44455</v>
      </c>
      <c r="G38" s="30">
        <f>IF(DAY(SepSun1)=1,IF(AND(YEAR(SepSun1+13)=CalendarYear,MONTH(SepSun1+13)=9),SepSun1+13,""),IF(AND(YEAR(SepSun1+20)=CalendarYear,MONTH(SepSun1+20)=9),SepSun1+20,""))</f>
        <v>44456</v>
      </c>
      <c r="H38" s="35">
        <f>IF(DAY(SepSun1)=1,IF(AND(YEAR(SepSun1+14)=CalendarYear,MONTH(SepSun1+14)=9),SepSun1+14,""),IF(AND(YEAR(SepSun1+21)=CalendarYear,MONTH(SepSun1+21)=9),SepSun1+21,""))</f>
        <v>44457</v>
      </c>
      <c r="I38" s="27">
        <f>IF(DAY(OctSun1)=1,IF(AND(YEAR(OctSun1+8)=CalendarYear,MONTH(OctSun1+8)=10),OctSun1+8,""),IF(AND(YEAR(OctSun1+15)=CalendarYear,MONTH(OctSun1+15)=10),OctSun1+15,""))</f>
        <v>44479</v>
      </c>
      <c r="J38" s="4">
        <f>IF(DAY(OctSun1)=1,IF(AND(YEAR(OctSun1+9)=CalendarYear,MONTH(OctSun1+9)=10),OctSun1+9,""),IF(AND(YEAR(OctSun1+16)=CalendarYear,MONTH(OctSun1+16)=10),OctSun1+16,""))</f>
        <v>44480</v>
      </c>
      <c r="K38" s="4">
        <f>IF(DAY(OctSun1)=1,IF(AND(YEAR(OctSun1+10)=CalendarYear,MONTH(OctSun1+10)=10),OctSun1+10,""),IF(AND(YEAR(OctSun1+17)=CalendarYear,MONTH(OctSun1+17)=10),OctSun1+17,""))</f>
        <v>44481</v>
      </c>
      <c r="L38" s="4">
        <f>IF(DAY(OctSun1)=1,IF(AND(YEAR(OctSun1+11)=CalendarYear,MONTH(OctSun1+11)=10),OctSun1+11,""),IF(AND(YEAR(OctSun1+18)=CalendarYear,MONTH(OctSun1+18)=10),OctSun1+18,""))</f>
        <v>44482</v>
      </c>
      <c r="M38" s="30">
        <f>IF(DAY(OctSun1)=1,IF(AND(YEAR(OctSun1+12)=CalendarYear,MONTH(OctSun1+12)=10),OctSun1+12,""),IF(AND(YEAR(OctSun1+19)=CalendarYear,MONTH(OctSun1+19)=10),OctSun1+19,""))</f>
        <v>44483</v>
      </c>
      <c r="N38" s="30">
        <f>IF(DAY(OctSun1)=1,IF(AND(YEAR(OctSun1+13)=CalendarYear,MONTH(OctSun1+13)=10),OctSun1+13,""),IF(AND(YEAR(OctSun1+20)=CalendarYear,MONTH(OctSun1+20)=10),OctSun1+20,""))</f>
        <v>44484</v>
      </c>
      <c r="O38" s="35">
        <f>IF(DAY(OctSun1)=1,IF(AND(YEAR(OctSun1+14)=CalendarYear,MONTH(OctSun1+14)=10),OctSun1+14,""),IF(AND(YEAR(OctSun1+21)=CalendarYear,MONTH(OctSun1+21)=10),OctSun1+21,""))</f>
        <v>44485</v>
      </c>
      <c r="P38" s="91"/>
      <c r="S38" s="59"/>
    </row>
    <row r="39" spans="1:19" ht="15" customHeight="1" x14ac:dyDescent="0.2">
      <c r="A39" s="24" t="s">
        <v>13</v>
      </c>
      <c r="B39" s="71">
        <f>IF(DAY(SepSun1)=1,IF(AND(YEAR(SepSun1+15)=CalendarYear,MONTH(SepSun1+15)=9),SepSun1+15,""),IF(AND(YEAR(SepSun1+22)=CalendarYear,MONTH(SepSun1+22)=9),SepSun1+22,""))</f>
        <v>44458</v>
      </c>
      <c r="C39" s="4">
        <f>IF(DAY(SepSun1)=1,IF(AND(YEAR(SepSun1+16)=CalendarYear,MONTH(SepSun1+16)=9),SepSun1+16,""),IF(AND(YEAR(SepSun1+23)=CalendarYear,MONTH(SepSun1+23)=9),SepSun1+23,""))</f>
        <v>44459</v>
      </c>
      <c r="D39" s="4">
        <f>IF(DAY(SepSun1)=1,IF(AND(YEAR(SepSun1+17)=CalendarYear,MONTH(SepSun1+17)=9),SepSun1+17,""),IF(AND(YEAR(SepSun1+24)=CalendarYear,MONTH(SepSun1+24)=9),SepSun1+24,""))</f>
        <v>44460</v>
      </c>
      <c r="E39" s="4">
        <f>IF(DAY(SepSun1)=1,IF(AND(YEAR(SepSun1+18)=CalendarYear,MONTH(SepSun1+18)=9),SepSun1+18,""),IF(AND(YEAR(SepSun1+25)=CalendarYear,MONTH(SepSun1+25)=9),SepSun1+25,""))</f>
        <v>44461</v>
      </c>
      <c r="F39" s="4">
        <f>IF(DAY(SepSun1)=1,IF(AND(YEAR(SepSun1+19)=CalendarYear,MONTH(SepSun1+19)=9),SepSun1+19,""),IF(AND(YEAR(SepSun1+26)=CalendarYear,MONTH(SepSun1+26)=9),SepSun1+26,""))</f>
        <v>44462</v>
      </c>
      <c r="G39" s="4">
        <f>IF(DAY(SepSun1)=1,IF(AND(YEAR(SepSun1+20)=CalendarYear,MONTH(SepSun1+20)=9),SepSun1+20,""),IF(AND(YEAR(SepSun1+27)=CalendarYear,MONTH(SepSun1+27)=9),SepSun1+27,""))</f>
        <v>44463</v>
      </c>
      <c r="H39" s="35">
        <f>IF(DAY(SepSun1)=1,IF(AND(YEAR(SepSun1+21)=CalendarYear,MONTH(SepSun1+21)=9),SepSun1+21,""),IF(AND(YEAR(SepSun1+28)=CalendarYear,MONTH(SepSun1+28)=9),SepSun1+28,""))</f>
        <v>44464</v>
      </c>
      <c r="I39" s="27">
        <f>IF(DAY(OctSun1)=1,IF(AND(YEAR(OctSun1+15)=CalendarYear,MONTH(OctSun1+15)=10),OctSun1+15,""),IF(AND(YEAR(OctSun1+22)=CalendarYear,MONTH(OctSun1+22)=10),OctSun1+22,""))</f>
        <v>44486</v>
      </c>
      <c r="J39" s="4">
        <f>IF(DAY(OctSun1)=1,IF(AND(YEAR(OctSun1+16)=CalendarYear,MONTH(OctSun1+16)=10),OctSun1+16,""),IF(AND(YEAR(OctSun1+23)=CalendarYear,MONTH(OctSun1+23)=10),OctSun1+23,""))</f>
        <v>44487</v>
      </c>
      <c r="K39" s="4">
        <f>IF(DAY(OctSun1)=1,IF(AND(YEAR(OctSun1+17)=CalendarYear,MONTH(OctSun1+17)=10),OctSun1+17,""),IF(AND(YEAR(OctSun1+24)=CalendarYear,MONTH(OctSun1+24)=10),OctSun1+24,""))</f>
        <v>44488</v>
      </c>
      <c r="L39" s="4">
        <f>IF(DAY(OctSun1)=1,IF(AND(YEAR(OctSun1+18)=CalendarYear,MONTH(OctSun1+18)=10),OctSun1+18,""),IF(AND(YEAR(OctSun1+25)=CalendarYear,MONTH(OctSun1+25)=10),OctSun1+25,""))</f>
        <v>44489</v>
      </c>
      <c r="M39" s="4">
        <f>IF(DAY(OctSun1)=1,IF(AND(YEAR(OctSun1+19)=CalendarYear,MONTH(OctSun1+19)=10),OctSun1+19,""),IF(AND(YEAR(OctSun1+26)=CalendarYear,MONTH(OctSun1+26)=10),OctSun1+26,""))</f>
        <v>44490</v>
      </c>
      <c r="N39" s="4">
        <f>IF(DAY(OctSun1)=1,IF(AND(YEAR(OctSun1+20)=CalendarYear,MONTH(OctSun1+20)=10),OctSun1+20,""),IF(AND(YEAR(OctSun1+27)=CalendarYear,MONTH(OctSun1+27)=10),OctSun1+27,""))</f>
        <v>44491</v>
      </c>
      <c r="O39" s="35">
        <f>IF(DAY(OctSun1)=1,IF(AND(YEAR(OctSun1+21)=CalendarYear,MONTH(OctSun1+21)=10),OctSun1+21,""),IF(AND(YEAR(OctSun1+28)=CalendarYear,MONTH(OctSun1+28)=10),OctSun1+28,""))</f>
        <v>44492</v>
      </c>
      <c r="P39" s="91"/>
      <c r="S39" s="58"/>
    </row>
    <row r="40" spans="1:19" ht="15" customHeight="1" x14ac:dyDescent="0.2">
      <c r="A40" s="24" t="s">
        <v>14</v>
      </c>
      <c r="B40" s="71">
        <f>IF(DAY(SepSun1)=1,IF(AND(YEAR(SepSun1+22)=CalendarYear,MONTH(SepSun1+22)=9),SepSun1+22,""),IF(AND(YEAR(SepSun1+29)=CalendarYear,MONTH(SepSun1+29)=9),SepSun1+29,""))</f>
        <v>44465</v>
      </c>
      <c r="C40" s="4">
        <f>IF(DAY(SepSun1)=1,IF(AND(YEAR(SepSun1+23)=CalendarYear,MONTH(SepSun1+23)=9),SepSun1+23,""),IF(AND(YEAR(SepSun1+30)=CalendarYear,MONTH(SepSun1+30)=9),SepSun1+30,""))</f>
        <v>44466</v>
      </c>
      <c r="D40" s="4">
        <f>IF(DAY(SepSun1)=1,IF(AND(YEAR(SepSun1+24)=CalendarYear,MONTH(SepSun1+24)=9),SepSun1+24,""),IF(AND(YEAR(SepSun1+31)=CalendarYear,MONTH(SepSun1+31)=9),SepSun1+31,""))</f>
        <v>44467</v>
      </c>
      <c r="E40" s="4">
        <f>IF(DAY(SepSun1)=1,IF(AND(YEAR(SepSun1+25)=CalendarYear,MONTH(SepSun1+25)=9),SepSun1+25,""),IF(AND(YEAR(SepSun1+32)=CalendarYear,MONTH(SepSun1+32)=9),SepSun1+32,""))</f>
        <v>44468</v>
      </c>
      <c r="F40" s="30">
        <f>IF(DAY(SepSun1)=1,IF(AND(YEAR(SepSun1+26)=CalendarYear,MONTH(SepSun1+26)=9),SepSun1+26,""),IF(AND(YEAR(SepSun1+33)=CalendarYear,MONTH(SepSun1+33)=9),SepSun1+33,""))</f>
        <v>44469</v>
      </c>
      <c r="G40" s="4" t="str">
        <f>IF(DAY(SepSun1)=1,IF(AND(YEAR(SepSun1+27)=CalendarYear,MONTH(SepSun1+27)=9),SepSun1+27,""),IF(AND(YEAR(SepSun1+34)=CalendarYear,MONTH(SepSun1+34)=9),SepSun1+34,""))</f>
        <v/>
      </c>
      <c r="H40" s="35" t="str">
        <f>IF(DAY(SepSun1)=1,IF(AND(YEAR(SepSun1+28)=CalendarYear,MONTH(SepSun1+28)=9),SepSun1+28,""),IF(AND(YEAR(SepSun1+35)=CalendarYear,MONTH(SepSun1+35)=9),SepSun1+35,""))</f>
        <v/>
      </c>
      <c r="I40" s="27">
        <f>IF(DAY(OctSun1)=1,IF(AND(YEAR(OctSun1+22)=CalendarYear,MONTH(OctSun1+22)=10),OctSun1+22,""),IF(AND(YEAR(OctSun1+29)=CalendarYear,MONTH(OctSun1+29)=10),OctSun1+29,""))</f>
        <v>44493</v>
      </c>
      <c r="J40" s="4">
        <f>IF(DAY(OctSun1)=1,IF(AND(YEAR(OctSun1+23)=CalendarYear,MONTH(OctSun1+23)=10),OctSun1+23,""),IF(AND(YEAR(OctSun1+30)=CalendarYear,MONTH(OctSun1+30)=10),OctSun1+30,""))</f>
        <v>44494</v>
      </c>
      <c r="K40" s="4">
        <f>IF(DAY(OctSun1)=1,IF(AND(YEAR(OctSun1+24)=CalendarYear,MONTH(OctSun1+24)=10),OctSun1+24,""),IF(AND(YEAR(OctSun1+31)=CalendarYear,MONTH(OctSun1+31)=10),OctSun1+31,""))</f>
        <v>44495</v>
      </c>
      <c r="L40" s="4">
        <f>IF(DAY(OctSun1)=1,IF(AND(YEAR(OctSun1+25)=CalendarYear,MONTH(OctSun1+25)=10),OctSun1+25,""),IF(AND(YEAR(OctSun1+32)=CalendarYear,MONTH(OctSun1+32)=10),OctSun1+32,""))</f>
        <v>44496</v>
      </c>
      <c r="M40" s="30">
        <f>IF(DAY(OctSun1)=1,IF(AND(YEAR(OctSun1+26)=CalendarYear,MONTH(OctSun1+26)=10),OctSun1+26,""),IF(AND(YEAR(OctSun1+33)=CalendarYear,MONTH(OctSun1+33)=10),OctSun1+33,""))</f>
        <v>44497</v>
      </c>
      <c r="N40" s="30">
        <f>IF(DAY(OctSun1)=1,IF(AND(YEAR(OctSun1+27)=CalendarYear,MONTH(OctSun1+27)=10),OctSun1+27,""),IF(AND(YEAR(OctSun1+34)=CalendarYear,MONTH(OctSun1+34)=10),OctSun1+34,""))</f>
        <v>44498</v>
      </c>
      <c r="O40" s="35">
        <f>IF(DAY(OctSun1)=1,IF(AND(YEAR(OctSun1+28)=CalendarYear,MONTH(OctSun1+28)=10),OctSun1+28,""),IF(AND(YEAR(OctSun1+35)=CalendarYear,MONTH(OctSun1+35)=10),OctSun1+35,""))</f>
        <v>44499</v>
      </c>
      <c r="P40" s="91"/>
      <c r="S40" s="16"/>
    </row>
    <row r="41" spans="1:19" ht="15" customHeight="1" x14ac:dyDescent="0.2">
      <c r="A41" s="24"/>
      <c r="B41" s="42" t="str">
        <f>IF(DAY(SepSun1)=1,IF(AND(YEAR(SepSun1+29)=CalendarYear,MONTH(SepSun1+29)=9),SepSun1+29,""),IF(AND(YEAR(SepSun1+36)=CalendarYear,MONTH(SepSun1+36)=9),SepSun1+36,""))</f>
        <v/>
      </c>
      <c r="C41" s="37" t="str">
        <f>IF(DAY(SepSun1)=1,IF(AND(YEAR(SepSun1+30)=CalendarYear,MONTH(SepSun1+30)=9),SepSun1+30,""),IF(AND(YEAR(SepSun1+37)=CalendarYear,MONTH(SepSun1+37)=9),SepSun1+37,""))</f>
        <v/>
      </c>
      <c r="D41" s="37" t="str">
        <f>IF(DAY(SepSun1)=1,IF(AND(YEAR(SepSun1+31)=CalendarYear,MONTH(SepSun1+31)=9),SepSun1+31,""),IF(AND(YEAR(SepSun1+38)=CalendarYear,MONTH(SepSun1+38)=9),SepSun1+38,""))</f>
        <v/>
      </c>
      <c r="E41" s="37" t="str">
        <f>IF(DAY(SepSun1)=1,IF(AND(YEAR(SepSun1+32)=CalendarYear,MONTH(SepSun1+32)=9),SepSun1+32,""),IF(AND(YEAR(SepSun1+39)=CalendarYear,MONTH(SepSun1+39)=9),SepSun1+39,""))</f>
        <v/>
      </c>
      <c r="F41" s="37" t="str">
        <f>IF(DAY(SepSun1)=1,IF(AND(YEAR(SepSun1+33)=CalendarYear,MONTH(SepSun1+33)=9),SepSun1+33,""),IF(AND(YEAR(SepSun1+40)=CalendarYear,MONTH(SepSun1+40)=9),SepSun1+40,""))</f>
        <v/>
      </c>
      <c r="G41" s="37" t="str">
        <f>IF(DAY(SepSun1)=1,IF(AND(YEAR(SepSun1+34)=CalendarYear,MONTH(SepSun1+34)=9),SepSun1+34,""),IF(AND(YEAR(SepSun1+41)=CalendarYear,MONTH(SepSun1+41)=9),SepSun1+41,""))</f>
        <v/>
      </c>
      <c r="H41" s="38" t="str">
        <f>IF(DAY(SepSun1)=1,IF(AND(YEAR(SepSun1+35)=CalendarYear,MONTH(SepSun1+35)=9),SepSun1+35,""),IF(AND(YEAR(SepSun1+42)=CalendarYear,MONTH(SepSun1+42)=9),SepSun1+42,""))</f>
        <v/>
      </c>
      <c r="I41" s="37">
        <f>IF(DAY(OctSun1)=1,IF(AND(YEAR(OctSun1+29)=CalendarYear,MONTH(OctSun1+29)=10),OctSun1+29,""),IF(AND(YEAR(OctSun1+36)=CalendarYear,MONTH(OctSun1+36)=10),OctSun1+36,""))</f>
        <v>44500</v>
      </c>
      <c r="J41" s="37" t="str">
        <f>IF(DAY(OctSun1)=1,IF(AND(YEAR(OctSun1+30)=CalendarYear,MONTH(OctSun1+30)=10),OctSun1+30,""),IF(AND(YEAR(OctSun1+37)=CalendarYear,MONTH(OctSun1+37)=10),OctSun1+37,""))</f>
        <v/>
      </c>
      <c r="K41" s="37" t="str">
        <f>IF(DAY(OctSun1)=1,IF(AND(YEAR(OctSun1+31)=CalendarYear,MONTH(OctSun1+31)=10),OctSun1+31,""),IF(AND(YEAR(OctSun1+38)=CalendarYear,MONTH(OctSun1+38)=10),OctSun1+38,""))</f>
        <v/>
      </c>
      <c r="L41" s="37" t="str">
        <f>IF(DAY(OctSun1)=1,IF(AND(YEAR(OctSun1+32)=CalendarYear,MONTH(OctSun1+32)=10),OctSun1+32,""),IF(AND(YEAR(OctSun1+39)=CalendarYear,MONTH(OctSun1+39)=10),OctSun1+39,""))</f>
        <v/>
      </c>
      <c r="M41" s="37" t="str">
        <f>IF(DAY(OctSun1)=1,IF(AND(YEAR(OctSun1+33)=CalendarYear,MONTH(OctSun1+33)=10),OctSun1+33,""),IF(AND(YEAR(OctSun1+40)=CalendarYear,MONTH(OctSun1+40)=10),OctSun1+40,""))</f>
        <v/>
      </c>
      <c r="N41" s="37" t="str">
        <f>IF(DAY(OctSun1)=1,IF(AND(YEAR(OctSun1+34)=CalendarYear,MONTH(OctSun1+34)=10),OctSun1+34,""),IF(AND(YEAR(OctSun1+41)=CalendarYear,MONTH(OctSun1+41)=10),OctSun1+41,""))</f>
        <v/>
      </c>
      <c r="O41" s="38" t="str">
        <f>IF(DAY(OctSun1)=1,IF(AND(YEAR(OctSun1+35)=CalendarYear,MONTH(OctSun1+35)=10),OctSun1+35,""),IF(AND(YEAR(OctSun1+42)=CalendarYear,MONTH(OctSun1+42)=10),OctSun1+42,""))</f>
        <v/>
      </c>
      <c r="P41" s="91"/>
      <c r="S41" s="16"/>
    </row>
    <row r="42" spans="1:19" ht="15" customHeight="1" x14ac:dyDescent="0.2">
      <c r="A42" s="24" t="s">
        <v>15</v>
      </c>
      <c r="B42" s="164" t="s">
        <v>36</v>
      </c>
      <c r="C42" s="154"/>
      <c r="D42" s="154"/>
      <c r="E42" s="154"/>
      <c r="F42" s="154"/>
      <c r="G42" s="154"/>
      <c r="H42" s="155"/>
      <c r="I42" s="154" t="s">
        <v>37</v>
      </c>
      <c r="J42" s="154"/>
      <c r="K42" s="154"/>
      <c r="L42" s="154"/>
      <c r="M42" s="154"/>
      <c r="N42" s="154"/>
      <c r="O42" s="155"/>
      <c r="P42" s="91"/>
      <c r="S42" s="16"/>
    </row>
    <row r="43" spans="1:19" ht="15" customHeight="1" x14ac:dyDescent="0.2">
      <c r="A43" s="24" t="s">
        <v>23</v>
      </c>
      <c r="B43" s="70" t="s">
        <v>0</v>
      </c>
      <c r="C43" s="17" t="s">
        <v>51</v>
      </c>
      <c r="D43" s="17" t="s">
        <v>52</v>
      </c>
      <c r="E43" s="17" t="s">
        <v>53</v>
      </c>
      <c r="F43" s="17" t="s">
        <v>54</v>
      </c>
      <c r="G43" s="17" t="s">
        <v>55</v>
      </c>
      <c r="H43" s="34" t="s">
        <v>56</v>
      </c>
      <c r="I43" s="28" t="s">
        <v>0</v>
      </c>
      <c r="J43" s="17" t="s">
        <v>51</v>
      </c>
      <c r="K43" s="17" t="s">
        <v>52</v>
      </c>
      <c r="L43" s="17" t="s">
        <v>53</v>
      </c>
      <c r="M43" s="17" t="s">
        <v>54</v>
      </c>
      <c r="N43" s="17" t="s">
        <v>55</v>
      </c>
      <c r="O43" s="34" t="s">
        <v>56</v>
      </c>
      <c r="P43" s="91"/>
      <c r="S43" s="16"/>
    </row>
    <row r="44" spans="1:19" ht="15" customHeight="1" x14ac:dyDescent="0.2">
      <c r="A44" s="24"/>
      <c r="B44" s="71" t="str">
        <f>IF(DAY(NovSun1)=1,"",IF(AND(YEAR(NovSun1+1)=CalendarYear,MONTH(NovSun1+1)=11),NovSun1+1,""))</f>
        <v/>
      </c>
      <c r="C44" s="4">
        <f>IF(DAY(NovSun1)=1,"",IF(AND(YEAR(NovSun1+2)=CalendarYear,MONTH(NovSun1+2)=11),NovSun1+2,""))</f>
        <v>44501</v>
      </c>
      <c r="D44" s="4">
        <f>IF(DAY(NovSun1)=1,"",IF(AND(YEAR(NovSun1+3)=CalendarYear,MONTH(NovSun1+3)=11),NovSun1+3,""))</f>
        <v>44502</v>
      </c>
      <c r="E44" s="4">
        <f>IF(DAY(NovSun1)=1,"",IF(AND(YEAR(NovSun1+4)=CalendarYear,MONTH(NovSun1+4)=11),NovSun1+4,""))</f>
        <v>44503</v>
      </c>
      <c r="F44" s="4">
        <f>IF(DAY(NovSun1)=1,"",IF(AND(YEAR(NovSun1+5)=CalendarYear,MONTH(NovSun1+5)=11),NovSun1+5,""))</f>
        <v>44504</v>
      </c>
      <c r="G44" s="4">
        <f>IF(DAY(NovSun1)=1,"",IF(AND(YEAR(NovSun1+6)=CalendarYear,MONTH(NovSun1+6)=11),NovSun1+6,""))</f>
        <v>44505</v>
      </c>
      <c r="H44" s="35">
        <f>IF(DAY(NovSun1)=1,IF(AND(YEAR(NovSun1)=CalendarYear,MONTH(NovSun1)=11),NovSun1,""),IF(AND(YEAR(NovSun1+7)=CalendarYear,MONTH(NovSun1+7)=11),NovSun1+7,""))</f>
        <v>44506</v>
      </c>
      <c r="I44" s="27" t="str">
        <f>IF(DAY(DecSun1)=1,"",IF(AND(YEAR(DecSun1+1)=CalendarYear,MONTH(DecSun1+1)=12),DecSun1+1,""))</f>
        <v/>
      </c>
      <c r="J44" s="4" t="str">
        <f>IF(DAY(DecSun1)=1,"",IF(AND(YEAR(DecSun1+2)=CalendarYear,MONTH(DecSun1+2)=12),DecSun1+2,""))</f>
        <v/>
      </c>
      <c r="K44" s="4" t="str">
        <f>IF(DAY(DecSun1)=1,"",IF(AND(YEAR(DecSun1+3)=CalendarYear,MONTH(DecSun1+3)=12),DecSun1+3,""))</f>
        <v/>
      </c>
      <c r="L44" s="4">
        <f>IF(DAY(DecSun1)=1,"",IF(AND(YEAR(DecSun1+4)=CalendarYear,MONTH(DecSun1+4)=12),DecSun1+4,""))</f>
        <v>44531</v>
      </c>
      <c r="M44" s="4">
        <f>IF(DAY(DecSun1)=1,"",IF(AND(YEAR(DecSun1+5)=CalendarYear,MONTH(DecSun1+5)=12),DecSun1+5,""))</f>
        <v>44532</v>
      </c>
      <c r="N44" s="4">
        <f>IF(DAY(DecSun1)=1,"",IF(AND(YEAR(DecSun1+6)=CalendarYear,MONTH(DecSun1+6)=12),DecSun1+6,""))</f>
        <v>44533</v>
      </c>
      <c r="O44" s="35">
        <f>IF(DAY(DecSun1)=1,IF(AND(YEAR(DecSun1)=CalendarYear,MONTH(DecSun1)=12),DecSun1,""),IF(AND(YEAR(DecSun1+7)=CalendarYear,MONTH(DecSun1+7)=12),DecSun1+7,""))</f>
        <v>44534</v>
      </c>
      <c r="P44" s="91"/>
      <c r="S44" s="9"/>
    </row>
    <row r="45" spans="1:19" ht="15" customHeight="1" x14ac:dyDescent="0.2">
      <c r="A45" s="24" t="s">
        <v>24</v>
      </c>
      <c r="B45" s="71">
        <f>IF(DAY(NovSun1)=1,IF(AND(YEAR(NovSun1+1)=CalendarYear,MONTH(NovSun1+1)=11),NovSun1+1,""),IF(AND(YEAR(NovSun1+8)=CalendarYear,MONTH(NovSun1+8)=11),NovSun1+8,""))</f>
        <v>44507</v>
      </c>
      <c r="C45" s="4">
        <f>IF(DAY(NovSun1)=1,IF(AND(YEAR(NovSun1+2)=CalendarYear,MONTH(NovSun1+2)=11),NovSun1+2,""),IF(AND(YEAR(NovSun1+9)=CalendarYear,MONTH(NovSun1+9)=11),NovSun1+9,""))</f>
        <v>44508</v>
      </c>
      <c r="D45" s="4">
        <f>IF(DAY(NovSun1)=1,IF(AND(YEAR(NovSun1+3)=CalendarYear,MONTH(NovSun1+3)=11),NovSun1+3,""),IF(AND(YEAR(NovSun1+10)=CalendarYear,MONTH(NovSun1+10)=11),NovSun1+10,""))</f>
        <v>44509</v>
      </c>
      <c r="E45" s="4">
        <f>IF(DAY(NovSun1)=1,IF(AND(YEAR(NovSun1+4)=CalendarYear,MONTH(NovSun1+4)=11),NovSun1+4,""),IF(AND(YEAR(NovSun1+11)=CalendarYear,MONTH(NovSun1+11)=11),NovSun1+11,""))</f>
        <v>44510</v>
      </c>
      <c r="F45" s="30">
        <f>IF(DAY(NovSun1)=1,IF(AND(YEAR(NovSun1+5)=CalendarYear,MONTH(NovSun1+5)=11),NovSun1+5,""),IF(AND(YEAR(NovSun1+12)=CalendarYear,MONTH(NovSun1+12)=11),NovSun1+12,""))</f>
        <v>44511</v>
      </c>
      <c r="G45" s="30">
        <f>IF(DAY(NovSun1)=1,IF(AND(YEAR(NovSun1+6)=CalendarYear,MONTH(NovSun1+6)=11),NovSun1+6,""),IF(AND(YEAR(NovSun1+13)=CalendarYear,MONTH(NovSun1+13)=11),NovSun1+13,""))</f>
        <v>44512</v>
      </c>
      <c r="H45" s="35">
        <f>IF(DAY(NovSun1)=1,IF(AND(YEAR(NovSun1+7)=CalendarYear,MONTH(NovSun1+7)=11),NovSun1+7,""),IF(AND(YEAR(NovSun1+14)=CalendarYear,MONTH(NovSun1+14)=11),NovSun1+14,""))</f>
        <v>44513</v>
      </c>
      <c r="I45" s="27">
        <f>IF(DAY(DecSun1)=1,IF(AND(YEAR(DecSun1+1)=CalendarYear,MONTH(DecSun1+1)=12),DecSun1+1,""),IF(AND(YEAR(DecSun1+8)=CalendarYear,MONTH(DecSun1+8)=12),DecSun1+8,""))</f>
        <v>44535</v>
      </c>
      <c r="J45" s="4">
        <f>IF(DAY(DecSun1)=1,IF(AND(YEAR(DecSun1+2)=CalendarYear,MONTH(DecSun1+2)=12),DecSun1+2,""),IF(AND(YEAR(DecSun1+9)=CalendarYear,MONTH(DecSun1+9)=12),DecSun1+9,""))</f>
        <v>44536</v>
      </c>
      <c r="K45" s="4">
        <f>IF(DAY(DecSun1)=1,IF(AND(YEAR(DecSun1+3)=CalendarYear,MONTH(DecSun1+3)=12),DecSun1+3,""),IF(AND(YEAR(DecSun1+10)=CalendarYear,MONTH(DecSun1+10)=12),DecSun1+10,""))</f>
        <v>44537</v>
      </c>
      <c r="L45" s="4">
        <f>IF(DAY(DecSun1)=1,IF(AND(YEAR(DecSun1+4)=CalendarYear,MONTH(DecSun1+4)=12),DecSun1+4,""),IF(AND(YEAR(DecSun1+11)=CalendarYear,MONTH(DecSun1+11)=12),DecSun1+11,""))</f>
        <v>44538</v>
      </c>
      <c r="M45" s="30">
        <f>IF(DAY(DecSun1)=1,IF(AND(YEAR(DecSun1+5)=CalendarYear,MONTH(DecSun1+5)=12),DecSun1+5,""),IF(AND(YEAR(DecSun1+12)=CalendarYear,MONTH(DecSun1+12)=12),DecSun1+12,""))</f>
        <v>44539</v>
      </c>
      <c r="N45" s="30">
        <f>IF(DAY(DecSun1)=1,IF(AND(YEAR(DecSun1+6)=CalendarYear,MONTH(DecSun1+6)=12),DecSun1+6,""),IF(AND(YEAR(DecSun1+13)=CalendarYear,MONTH(DecSun1+13)=12),DecSun1+13,""))</f>
        <v>44540</v>
      </c>
      <c r="O45" s="35">
        <f>IF(DAY(DecSun1)=1,IF(AND(YEAR(DecSun1+7)=CalendarYear,MONTH(DecSun1+7)=12),DecSun1+7,""),IF(AND(YEAR(DecSun1+14)=CalendarYear,MONTH(DecSun1+14)=12),DecSun1+14,""))</f>
        <v>44541</v>
      </c>
      <c r="P45" s="91"/>
      <c r="S45" s="158"/>
    </row>
    <row r="46" spans="1:19" ht="15" customHeight="1" x14ac:dyDescent="0.2">
      <c r="B46" s="71">
        <f>IF(DAY(NovSun1)=1,IF(AND(YEAR(NovSun1+8)=CalendarYear,MONTH(NovSun1+8)=11),NovSun1+8,""),IF(AND(YEAR(NovSun1+15)=CalendarYear,MONTH(NovSun1+15)=11),NovSun1+15,""))</f>
        <v>44514</v>
      </c>
      <c r="C46" s="4">
        <f>IF(DAY(NovSun1)=1,IF(AND(YEAR(NovSun1+9)=CalendarYear,MONTH(NovSun1+9)=11),NovSun1+9,""),IF(AND(YEAR(NovSun1+16)=CalendarYear,MONTH(NovSun1+16)=11),NovSun1+16,""))</f>
        <v>44515</v>
      </c>
      <c r="D46" s="4">
        <f>IF(DAY(NovSun1)=1,IF(AND(YEAR(NovSun1+10)=CalendarYear,MONTH(NovSun1+10)=11),NovSun1+10,""),IF(AND(YEAR(NovSun1+17)=CalendarYear,MONTH(NovSun1+17)=11),NovSun1+17,""))</f>
        <v>44516</v>
      </c>
      <c r="E46" s="4">
        <f>IF(DAY(NovSun1)=1,IF(AND(YEAR(NovSun1+11)=CalendarYear,MONTH(NovSun1+11)=11),NovSun1+11,""),IF(AND(YEAR(NovSun1+18)=CalendarYear,MONTH(NovSun1+18)=11),NovSun1+18,""))</f>
        <v>44517</v>
      </c>
      <c r="F46" s="4">
        <f>IF(DAY(NovSun1)=1,IF(AND(YEAR(NovSun1+12)=CalendarYear,MONTH(NovSun1+12)=11),NovSun1+12,""),IF(AND(YEAR(NovSun1+19)=CalendarYear,MONTH(NovSun1+19)=11),NovSun1+19,""))</f>
        <v>44518</v>
      </c>
      <c r="G46" s="4">
        <f>IF(DAY(NovSun1)=1,IF(AND(YEAR(NovSun1+13)=CalendarYear,MONTH(NovSun1+13)=11),NovSun1+13,""),IF(AND(YEAR(NovSun1+20)=CalendarYear,MONTH(NovSun1+20)=11),NovSun1+20,""))</f>
        <v>44519</v>
      </c>
      <c r="H46" s="35">
        <f>IF(DAY(NovSun1)=1,IF(AND(YEAR(NovSun1+14)=CalendarYear,MONTH(NovSun1+14)=11),NovSun1+14,""),IF(AND(YEAR(NovSun1+21)=CalendarYear,MONTH(NovSun1+21)=11),NovSun1+21,""))</f>
        <v>44520</v>
      </c>
      <c r="I46" s="27">
        <f>IF(DAY(DecSun1)=1,IF(AND(YEAR(DecSun1+8)=CalendarYear,MONTH(DecSun1+8)=12),DecSun1+8,""),IF(AND(YEAR(DecSun1+15)=CalendarYear,MONTH(DecSun1+15)=12),DecSun1+15,""))</f>
        <v>44542</v>
      </c>
      <c r="J46" s="4">
        <f>IF(DAY(DecSun1)=1,IF(AND(YEAR(DecSun1+9)=CalendarYear,MONTH(DecSun1+9)=12),DecSun1+9,""),IF(AND(YEAR(DecSun1+16)=CalendarYear,MONTH(DecSun1+16)=12),DecSun1+16,""))</f>
        <v>44543</v>
      </c>
      <c r="K46" s="4">
        <f>IF(DAY(DecSun1)=1,IF(AND(YEAR(DecSun1+10)=CalendarYear,MONTH(DecSun1+10)=12),DecSun1+10,""),IF(AND(YEAR(DecSun1+17)=CalendarYear,MONTH(DecSun1+17)=12),DecSun1+17,""))</f>
        <v>44544</v>
      </c>
      <c r="L46" s="4">
        <f>IF(DAY(DecSun1)=1,IF(AND(YEAR(DecSun1+11)=CalendarYear,MONTH(DecSun1+11)=12),DecSun1+11,""),IF(AND(YEAR(DecSun1+18)=CalendarYear,MONTH(DecSun1+18)=12),DecSun1+18,""))</f>
        <v>44545</v>
      </c>
      <c r="M46" s="4">
        <f>IF(DAY(DecSun1)=1,IF(AND(YEAR(DecSun1+12)=CalendarYear,MONTH(DecSun1+12)=12),DecSun1+12,""),IF(AND(YEAR(DecSun1+19)=CalendarYear,MONTH(DecSun1+19)=12),DecSun1+19,""))</f>
        <v>44546</v>
      </c>
      <c r="N46" s="4">
        <f>IF(DAY(DecSun1)=1,IF(AND(YEAR(DecSun1+13)=CalendarYear,MONTH(DecSun1+13)=12),DecSun1+13,""),IF(AND(YEAR(DecSun1+20)=CalendarYear,MONTH(DecSun1+20)=12),DecSun1+20,""))</f>
        <v>44547</v>
      </c>
      <c r="O46" s="35">
        <f>IF(DAY(DecSun1)=1,IF(AND(YEAR(DecSun1+14)=CalendarYear,MONTH(DecSun1+14)=12),DecSun1+14,""),IF(AND(YEAR(DecSun1+21)=CalendarYear,MONTH(DecSun1+21)=12),DecSun1+21,""))</f>
        <v>44548</v>
      </c>
      <c r="P46" s="91"/>
      <c r="S46" s="158"/>
    </row>
    <row r="47" spans="1:19" ht="15" customHeight="1" x14ac:dyDescent="0.2">
      <c r="B47" s="71">
        <f>IF(DAY(NovSun1)=1,IF(AND(YEAR(NovSun1+15)=CalendarYear,MONTH(NovSun1+15)=11),NovSun1+15,""),IF(AND(YEAR(NovSun1+22)=CalendarYear,MONTH(NovSun1+22)=11),NovSun1+22,""))</f>
        <v>44521</v>
      </c>
      <c r="C47" s="4">
        <f>IF(DAY(NovSun1)=1,IF(AND(YEAR(NovSun1+16)=CalendarYear,MONTH(NovSun1+16)=11),NovSun1+16,""),IF(AND(YEAR(NovSun1+23)=CalendarYear,MONTH(NovSun1+23)=11),NovSun1+23,""))</f>
        <v>44522</v>
      </c>
      <c r="D47" s="4">
        <f>IF(DAY(NovSun1)=1,IF(AND(YEAR(NovSun1+17)=CalendarYear,MONTH(NovSun1+17)=11),NovSun1+17,""),IF(AND(YEAR(NovSun1+24)=CalendarYear,MONTH(NovSun1+24)=11),NovSun1+24,""))</f>
        <v>44523</v>
      </c>
      <c r="E47" s="4">
        <f>IF(DAY(NovSun1)=1,IF(AND(YEAR(NovSun1+18)=CalendarYear,MONTH(NovSun1+18)=11),NovSun1+18,""),IF(AND(YEAR(NovSun1+25)=CalendarYear,MONTH(NovSun1+25)=11),NovSun1+25,""))</f>
        <v>44524</v>
      </c>
      <c r="F47" s="30">
        <f>IF(DAY(NovSun1)=1,IF(AND(YEAR(NovSun1+19)=CalendarYear,MONTH(NovSun1+19)=11),NovSun1+19,""),IF(AND(YEAR(NovSun1+26)=CalendarYear,MONTH(NovSun1+26)=11),NovSun1+26,""))</f>
        <v>44525</v>
      </c>
      <c r="G47" s="30">
        <f>IF(DAY(NovSun1)=1,IF(AND(YEAR(NovSun1+20)=CalendarYear,MONTH(NovSun1+20)=11),NovSun1+20,""),IF(AND(YEAR(NovSun1+27)=CalendarYear,MONTH(NovSun1+27)=11),NovSun1+27,""))</f>
        <v>44526</v>
      </c>
      <c r="H47" s="35">
        <f>IF(DAY(NovSun1)=1,IF(AND(YEAR(NovSun1+21)=CalendarYear,MONTH(NovSun1+21)=11),NovSun1+21,""),IF(AND(YEAR(NovSun1+28)=CalendarYear,MONTH(NovSun1+28)=11),NovSun1+28,""))</f>
        <v>44527</v>
      </c>
      <c r="I47" s="27">
        <f>IF(DAY(DecSun1)=1,IF(AND(YEAR(DecSun1+15)=CalendarYear,MONTH(DecSun1+15)=12),DecSun1+15,""),IF(AND(YEAR(DecSun1+22)=CalendarYear,MONTH(DecSun1+22)=12),DecSun1+22,""))</f>
        <v>44549</v>
      </c>
      <c r="J47" s="4">
        <f>IF(DAY(DecSun1)=1,IF(AND(YEAR(DecSun1+16)=CalendarYear,MONTH(DecSun1+16)=12),DecSun1+16,""),IF(AND(YEAR(DecSun1+23)=CalendarYear,MONTH(DecSun1+23)=12),DecSun1+23,""))</f>
        <v>44550</v>
      </c>
      <c r="K47" s="4">
        <f>IF(DAY(DecSun1)=1,IF(AND(YEAR(DecSun1+17)=CalendarYear,MONTH(DecSun1+17)=12),DecSun1+17,""),IF(AND(YEAR(DecSun1+24)=CalendarYear,MONTH(DecSun1+24)=12),DecSun1+24,""))</f>
        <v>44551</v>
      </c>
      <c r="L47" s="4">
        <f>IF(DAY(DecSun1)=1,IF(AND(YEAR(DecSun1+18)=CalendarYear,MONTH(DecSun1+18)=12),DecSun1+18,""),IF(AND(YEAR(DecSun1+25)=CalendarYear,MONTH(DecSun1+25)=12),DecSun1+25,""))</f>
        <v>44552</v>
      </c>
      <c r="M47" s="30">
        <f>IF(DAY(DecSun1)=1,IF(AND(YEAR(DecSun1+19)=CalendarYear,MONTH(DecSun1+19)=12),DecSun1+19,""),IF(AND(YEAR(DecSun1+26)=CalendarYear,MONTH(DecSun1+26)=12),DecSun1+26,""))</f>
        <v>44553</v>
      </c>
      <c r="N47" s="105">
        <f>IF(DAY(DecSun1)=1,IF(AND(YEAR(DecSun1+20)=CalendarYear,MONTH(DecSun1+20)=12),DecSun1+20,""),IF(AND(YEAR(DecSun1+27)=CalendarYear,MONTH(DecSun1+27)=12),DecSun1+27,""))</f>
        <v>44554</v>
      </c>
      <c r="O47" s="50">
        <f>IF(DAY(DecSun1)=1,IF(AND(YEAR(DecSun1+21)=CalendarYear,MONTH(DecSun1+21)=12),DecSun1+21,""),IF(AND(YEAR(DecSun1+28)=CalendarYear,MONTH(DecSun1+28)=12),DecSun1+28,""))</f>
        <v>44555</v>
      </c>
      <c r="P47" s="91"/>
      <c r="S47" s="158"/>
    </row>
    <row r="48" spans="1:19" ht="15" customHeight="1" x14ac:dyDescent="0.2">
      <c r="B48" s="71">
        <f>IF(DAY(NovSun1)=1,IF(AND(YEAR(NovSun1+22)=CalendarYear,MONTH(NovSun1+22)=11),NovSun1+22,""),IF(AND(YEAR(NovSun1+29)=CalendarYear,MONTH(NovSun1+29)=11),NovSun1+29,""))</f>
        <v>44528</v>
      </c>
      <c r="C48" s="4">
        <f>IF(DAY(NovSun1)=1,IF(AND(YEAR(NovSun1+23)=CalendarYear,MONTH(NovSun1+23)=11),NovSun1+23,""),IF(AND(YEAR(NovSun1+30)=CalendarYear,MONTH(NovSun1+30)=11),NovSun1+30,""))</f>
        <v>44529</v>
      </c>
      <c r="D48" s="4">
        <f>IF(DAY(NovSun1)=1,IF(AND(YEAR(NovSun1+24)=CalendarYear,MONTH(NovSun1+24)=11),NovSun1+24,""),IF(AND(YEAR(NovSun1+31)=CalendarYear,MONTH(NovSun1+31)=11),NovSun1+31,""))</f>
        <v>44530</v>
      </c>
      <c r="E48" s="4" t="str">
        <f>IF(DAY(NovSun1)=1,IF(AND(YEAR(NovSun1+25)=CalendarYear,MONTH(NovSun1+25)=11),NovSun1+25,""),IF(AND(YEAR(NovSun1+32)=CalendarYear,MONTH(NovSun1+32)=11),NovSun1+32,""))</f>
        <v/>
      </c>
      <c r="F48" s="4" t="str">
        <f>IF(DAY(NovSun1)=1,IF(AND(YEAR(NovSun1+26)=CalendarYear,MONTH(NovSun1+26)=11),NovSun1+26,""),IF(AND(YEAR(NovSun1+33)=CalendarYear,MONTH(NovSun1+33)=11),NovSun1+33,""))</f>
        <v/>
      </c>
      <c r="G48" s="4" t="str">
        <f>IF(DAY(NovSun1)=1,IF(AND(YEAR(NovSun1+27)=CalendarYear,MONTH(NovSun1+27)=11),NovSun1+27,""),IF(AND(YEAR(NovSun1+34)=CalendarYear,MONTH(NovSun1+34)=11),NovSun1+34,""))</f>
        <v/>
      </c>
      <c r="H48" s="35" t="str">
        <f>IF(DAY(NovSun1)=1,IF(AND(YEAR(NovSun1+28)=CalendarYear,MONTH(NovSun1+28)=11),NovSun1+28,""),IF(AND(YEAR(NovSun1+35)=CalendarYear,MONTH(NovSun1+35)=11),NovSun1+35,""))</f>
        <v/>
      </c>
      <c r="I48" s="27">
        <f>IF(DAY(DecSun1)=1,IF(AND(YEAR(DecSun1+22)=CalendarYear,MONTH(DecSun1+22)=12),DecSun1+22,""),IF(AND(YEAR(DecSun1+29)=CalendarYear,MONTH(DecSun1+29)=12),DecSun1+29,""))</f>
        <v>44556</v>
      </c>
      <c r="J48" s="4">
        <f>IF(DAY(DecSun1)=1,IF(AND(YEAR(DecSun1+23)=CalendarYear,MONTH(DecSun1+23)=12),DecSun1+23,""),IF(AND(YEAR(DecSun1+30)=CalendarYear,MONTH(DecSun1+30)=12),DecSun1+30,""))</f>
        <v>44557</v>
      </c>
      <c r="K48" s="4">
        <f>IF(DAY(DecSun1)=1,IF(AND(YEAR(DecSun1+24)=CalendarYear,MONTH(DecSun1+24)=12),DecSun1+24,""),IF(AND(YEAR(DecSun1+31)=CalendarYear,MONTH(DecSun1+31)=12),DecSun1+31,""))</f>
        <v>44558</v>
      </c>
      <c r="L48" s="4">
        <f>IF(DAY(DecSun1)=1,IF(AND(YEAR(DecSun1+25)=CalendarYear,MONTH(DecSun1+25)=12),DecSun1+25,""),IF(AND(YEAR(DecSun1+32)=CalendarYear,MONTH(DecSun1+32)=12),DecSun1+32,""))</f>
        <v>44559</v>
      </c>
      <c r="M48" s="4">
        <f>IF(DAY(DecSun1)=1,IF(AND(YEAR(DecSun1+26)=CalendarYear,MONTH(DecSun1+26)=12),DecSun1+26,""),IF(AND(YEAR(DecSun1+33)=CalendarYear,MONTH(DecSun1+33)=12),DecSun1+33,""))</f>
        <v>44560</v>
      </c>
      <c r="N48" s="4">
        <f>IF(DAY(DecSun1)=1,IF(AND(YEAR(DecSun1+27)=CalendarYear,MONTH(DecSun1+27)=12),DecSun1+27,""),IF(AND(YEAR(DecSun1+34)=CalendarYear,MONTH(DecSun1+34)=12),DecSun1+34,""))</f>
        <v>44561</v>
      </c>
      <c r="O48" s="50">
        <v>1</v>
      </c>
      <c r="P48" s="91"/>
      <c r="S48" s="158"/>
    </row>
    <row r="49" spans="2:19" ht="15" customHeight="1" x14ac:dyDescent="0.2">
      <c r="B49" s="42" t="str">
        <f>IF(DAY(NovSun1)=1,IF(AND(YEAR(NovSun1+29)=CalendarYear,MONTH(NovSun1+29)=11),NovSun1+29,""),IF(AND(YEAR(NovSun1+36)=CalendarYear,MONTH(NovSun1+36)=11),NovSun1+36,""))</f>
        <v/>
      </c>
      <c r="C49" s="37" t="str">
        <f>IF(DAY(NovSun1)=1,IF(AND(YEAR(NovSun1+30)=CalendarYear,MONTH(NovSun1+30)=11),NovSun1+30,""),IF(AND(YEAR(NovSun1+37)=CalendarYear,MONTH(NovSun1+37)=11),NovSun1+37,""))</f>
        <v/>
      </c>
      <c r="D49" s="37" t="str">
        <f>IF(DAY(NovSun1)=1,IF(AND(YEAR(NovSun1+31)=CalendarYear,MONTH(NovSun1+31)=11),NovSun1+31,""),IF(AND(YEAR(NovSun1+38)=CalendarYear,MONTH(NovSun1+38)=11),NovSun1+38,""))</f>
        <v/>
      </c>
      <c r="E49" s="37" t="str">
        <f>IF(DAY(NovSun1)=1,IF(AND(YEAR(NovSun1+32)=CalendarYear,MONTH(NovSun1+32)=11),NovSun1+32,""),IF(AND(YEAR(NovSun1+39)=CalendarYear,MONTH(NovSun1+39)=11),NovSun1+39,""))</f>
        <v/>
      </c>
      <c r="F49" s="37" t="str">
        <f>IF(DAY(NovSun1)=1,IF(AND(YEAR(NovSun1+33)=CalendarYear,MONTH(NovSun1+33)=11),NovSun1+33,""),IF(AND(YEAR(NovSun1+40)=CalendarYear,MONTH(NovSun1+40)=11),NovSun1+40,""))</f>
        <v/>
      </c>
      <c r="G49" s="37" t="str">
        <f>IF(DAY(NovSun1)=1,IF(AND(YEAR(NovSun1+34)=CalendarYear,MONTH(NovSun1+34)=11),NovSun1+34,""),IF(AND(YEAR(NovSun1+41)=CalendarYear,MONTH(NovSun1+41)=11),NovSun1+41,""))</f>
        <v/>
      </c>
      <c r="H49" s="38" t="str">
        <f>IF(DAY(NovSun1)=1,IF(AND(YEAR(NovSun1+35)=CalendarYear,MONTH(NovSun1+35)=11),NovSun1+35,""),IF(AND(YEAR(NovSun1+42)=CalendarYear,MONTH(NovSun1+42)=11),NovSun1+42,""))</f>
        <v/>
      </c>
      <c r="I49" s="37" t="str">
        <f>IF(DAY(DecSun1)=1,IF(AND(YEAR(DecSun1+29)=CalendarYear,MONTH(DecSun1+29)=12),DecSun1+29,""),IF(AND(YEAR(DecSun1+36)=CalendarYear,MONTH(DecSun1+36)=12),DecSun1+36,""))</f>
        <v/>
      </c>
      <c r="J49" s="37" t="str">
        <f>IF(DAY(DecSun1)=1,IF(AND(YEAR(DecSun1+30)=CalendarYear,MONTH(DecSun1+30)=12),DecSun1+30,""),IF(AND(YEAR(DecSun1+37)=CalendarYear,MONTH(DecSun1+37)=12),DecSun1+37,""))</f>
        <v/>
      </c>
      <c r="K49" s="37" t="str">
        <f>IF(DAY(DecSun1)=1,IF(AND(YEAR(DecSun1+31)=CalendarYear,MONTH(DecSun1+31)=12),DecSun1+31,""),IF(AND(YEAR(DecSun1+38)=CalendarYear,MONTH(DecSun1+38)=12),DecSun1+38,""))</f>
        <v/>
      </c>
      <c r="L49" s="37" t="str">
        <f>IF(DAY(DecSun1)=1,IF(AND(YEAR(DecSun1+32)=CalendarYear,MONTH(DecSun1+32)=12),DecSun1+32,""),IF(AND(YEAR(DecSun1+39)=CalendarYear,MONTH(DecSun1+39)=12),DecSun1+39,""))</f>
        <v/>
      </c>
      <c r="M49" s="37" t="str">
        <f>IF(DAY(DecSun1)=1,IF(AND(YEAR(DecSun1+33)=CalendarYear,MONTH(DecSun1+33)=12),DecSun1+33,""),IF(AND(YEAR(DecSun1+40)=CalendarYear,MONTH(DecSun1+40)=12),DecSun1+40,""))</f>
        <v/>
      </c>
      <c r="N49" s="37" t="str">
        <f>IF(DAY(DecSun1)=1,IF(AND(YEAR(DecSun1+34)=CalendarYear,MONTH(DecSun1+34)=12),DecSun1+34,""),IF(AND(YEAR(DecSun1+41)=CalendarYear,MONTH(DecSun1+41)=12),DecSun1+41,""))</f>
        <v/>
      </c>
      <c r="O49" s="38" t="str">
        <f>IF(DAY(DecSun1)=1,IF(AND(YEAR(DecSun1+35)=CalendarYear,MONTH(DecSun1+35)=12),DecSun1+35,""),IF(AND(YEAR(DecSun1+42)=CalendarYear,MONTH(DecSun1+42)=12),DecSun1+42,""))</f>
        <v/>
      </c>
      <c r="P49" s="91"/>
      <c r="S49" s="158"/>
    </row>
    <row r="50" spans="2:19" ht="15" customHeight="1" x14ac:dyDescent="0.2">
      <c r="I50" s="2"/>
      <c r="J50" s="2"/>
      <c r="K50" s="2"/>
      <c r="L50" s="2"/>
      <c r="M50" s="2"/>
      <c r="N50" s="2"/>
      <c r="O50" s="2"/>
      <c r="S50" s="8"/>
    </row>
    <row r="51" spans="2:19" ht="15" customHeight="1" x14ac:dyDescent="0.2">
      <c r="S51" s="8"/>
    </row>
  </sheetData>
  <mergeCells count="16">
    <mergeCell ref="B42:H42"/>
    <mergeCell ref="I42:O42"/>
    <mergeCell ref="S45:S49"/>
    <mergeCell ref="B1:E1"/>
    <mergeCell ref="F1:O1"/>
    <mergeCell ref="B2:H2"/>
    <mergeCell ref="B3:H3"/>
    <mergeCell ref="I3:O3"/>
    <mergeCell ref="B10:H10"/>
    <mergeCell ref="I10:O10"/>
    <mergeCell ref="B18:H18"/>
    <mergeCell ref="I18:O18"/>
    <mergeCell ref="B26:H26"/>
    <mergeCell ref="I26:O26"/>
    <mergeCell ref="B34:H34"/>
    <mergeCell ref="I34:O34"/>
  </mergeCells>
  <dataValidations count="1">
    <dataValidation allowBlank="1" showInputMessage="1" showErrorMessage="1" errorTitle="Invalid Year" error="Enter a year from 1900 to 9999, or use the scroll bar to find a year." sqref="B1" xr:uid="{C3BCA319-3B03-4A6A-9D16-41F33F7BFB59}"/>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BB93D-303C-4FF4-9AD3-4D88B1C73C40}">
  <dimension ref="A1:AL63"/>
  <sheetViews>
    <sheetView zoomScaleNormal="100" workbookViewId="0">
      <selection activeCell="B4" sqref="B1:O1048576"/>
    </sheetView>
  </sheetViews>
  <sheetFormatPr defaultColWidth="9.5" defaultRowHeight="11.25" x14ac:dyDescent="0.2"/>
  <cols>
    <col min="1" max="1" width="1.5" style="25" customWidth="1"/>
    <col min="2" max="15" width="5.83203125" style="1" customWidth="1"/>
    <col min="16" max="16" width="1.1640625" style="1" customWidth="1"/>
    <col min="17" max="17" width="1.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90" t="s">
        <v>6</v>
      </c>
      <c r="B1" s="177">
        <v>2021</v>
      </c>
      <c r="C1" s="177"/>
      <c r="D1" s="177"/>
      <c r="E1" s="177"/>
      <c r="F1" s="159" t="s">
        <v>50</v>
      </c>
      <c r="G1" s="160"/>
      <c r="H1" s="160"/>
      <c r="I1" s="160"/>
      <c r="J1" s="160"/>
      <c r="K1" s="160"/>
      <c r="L1" s="160"/>
      <c r="M1" s="160"/>
      <c r="N1" s="160"/>
      <c r="O1" s="160"/>
      <c r="P1" s="91"/>
      <c r="Q1" s="91"/>
      <c r="R1" s="96" t="s">
        <v>39</v>
      </c>
      <c r="S1" s="69"/>
      <c r="T1"/>
      <c r="U1"/>
      <c r="V1"/>
      <c r="W1"/>
    </row>
    <row r="2" spans="1:38" ht="15" customHeight="1" x14ac:dyDescent="0.2">
      <c r="A2" s="24" t="s">
        <v>7</v>
      </c>
      <c r="B2" s="153"/>
      <c r="C2" s="153"/>
      <c r="D2" s="153"/>
      <c r="E2" s="153"/>
      <c r="F2" s="153"/>
      <c r="G2" s="153"/>
      <c r="H2" s="153"/>
      <c r="I2" s="2"/>
      <c r="J2" s="2"/>
      <c r="K2" s="2"/>
      <c r="L2" s="2"/>
      <c r="M2" s="2"/>
      <c r="N2" s="2"/>
      <c r="O2" s="2"/>
      <c r="P2" s="91"/>
    </row>
    <row r="3" spans="1:38" ht="15" customHeight="1" x14ac:dyDescent="0.3">
      <c r="A3" s="25" t="s">
        <v>8</v>
      </c>
      <c r="B3" s="164" t="s">
        <v>26</v>
      </c>
      <c r="C3" s="154"/>
      <c r="D3" s="154"/>
      <c r="E3" s="154"/>
      <c r="F3" s="154"/>
      <c r="G3" s="154"/>
      <c r="H3" s="155"/>
      <c r="I3" s="156" t="s">
        <v>27</v>
      </c>
      <c r="J3" s="156"/>
      <c r="K3" s="156"/>
      <c r="L3" s="156"/>
      <c r="M3" s="156"/>
      <c r="N3" s="156"/>
      <c r="O3" s="157"/>
      <c r="P3" s="92"/>
      <c r="Q3" s="2"/>
      <c r="R3" s="77"/>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28" t="s">
        <v>0</v>
      </c>
      <c r="J4" s="17" t="s">
        <v>51</v>
      </c>
      <c r="K4" s="17" t="s">
        <v>52</v>
      </c>
      <c r="L4" s="17" t="s">
        <v>53</v>
      </c>
      <c r="M4" s="17" t="s">
        <v>54</v>
      </c>
      <c r="N4" s="17" t="s">
        <v>55</v>
      </c>
      <c r="O4" s="34" t="s">
        <v>56</v>
      </c>
      <c r="P4" s="91"/>
      <c r="R4" s="75" t="s">
        <v>38</v>
      </c>
      <c r="S4" s="65"/>
      <c r="V4" s="2"/>
      <c r="AD4" s="2"/>
      <c r="AL4" s="2"/>
    </row>
    <row r="5" spans="1:38" ht="15" customHeight="1" x14ac:dyDescent="0.3">
      <c r="A5" s="24"/>
      <c r="B5" s="41" t="str">
        <f>IF(DAY(JanSun1)=1,"",IF(AND(YEAR(JanSun1+1)=CalendarYear,MONTH(JanSun1+1)=1),JanSun1+1,""))</f>
        <v/>
      </c>
      <c r="C5" s="4" t="str">
        <f>IF(DAY(JanSun1)=1,"",IF(AND(YEAR(JanSun1+2)=CalendarYear,MONTH(JanSun1+2)=1),JanSun1+2,""))</f>
        <v/>
      </c>
      <c r="D5" s="4" t="str">
        <f>IF(DAY(JanSun1)=1,"",IF(AND(YEAR(JanSun1+3)=CalendarYear,MONTH(JanSun1+3)=1),JanSun1+3,""))</f>
        <v/>
      </c>
      <c r="E5" s="27" t="str">
        <f>IF(DAY(JanSun1)=1,"",IF(AND(YEAR(JanSun1+4)=CalendarYear,MONTH(JanSun1+4)=1),JanSun1+4,""))</f>
        <v/>
      </c>
      <c r="F5" s="4" t="str">
        <f>IF(DAY(JanSun1)=1,"",IF(AND(YEAR(JanSun1+5)=CalendarYear,MONTH(JanSun1+5)=1),JanSun1+5,""))</f>
        <v/>
      </c>
      <c r="G5" s="27">
        <f>IF(DAY(JanSun1)=1,"",IF(AND(YEAR(JanSun1+6)=CalendarYear,MONTH(JanSun1+6)=1),JanSun1+6,""))</f>
        <v>44197</v>
      </c>
      <c r="H5" s="35">
        <f>IF(DAY(JanSun1)=1,IF(AND(YEAR(JanSun1)=CalendarYear,MONTH(JanSun1)=1),JanSun1,""),IF(AND(YEAR(JanSun1+7)=CalendarYear,MONTH(JanSun1+7)=1),JanSun1+7,""))</f>
        <v>44198</v>
      </c>
      <c r="I5" s="27" t="str">
        <f>IF(DAY(FebSun1)=1,"",IF(AND(YEAR(FebSun1+1)=CalendarYear,MONTH(FebSun1+1)=2),FebSun1+1,""))</f>
        <v/>
      </c>
      <c r="J5" s="4">
        <f>IF(DAY(FebSun1)=1,"",IF(AND(YEAR(FebSun1+2)=CalendarYear,MONTH(FebSun1+2)=2),FebSun1+2,""))</f>
        <v>44228</v>
      </c>
      <c r="K5" s="4">
        <f>IF(DAY(FebSun1)=1,"",IF(AND(YEAR(FebSun1+3)=CalendarYear,MONTH(FebSun1+3)=2),FebSun1+3,""))</f>
        <v>44229</v>
      </c>
      <c r="L5" s="4">
        <f>IF(DAY(FebSun1)=1,"",IF(AND(YEAR(FebSun1+4)=CalendarYear,MONTH(FebSun1+4)=2),FebSun1+4,""))</f>
        <v>44230</v>
      </c>
      <c r="M5" s="4">
        <f>IF(DAY(FebSun1)=1,"",IF(AND(YEAR(FebSun1+5)=CalendarYear,MONTH(FebSun1+5)=2),FebSun1+5,""))</f>
        <v>44231</v>
      </c>
      <c r="N5" s="4">
        <f>IF(DAY(FebSun1)=1,"",IF(AND(YEAR(FebSun1+6)=CalendarYear,MONTH(FebSun1+6)=2),FebSun1+6,""))</f>
        <v>44232</v>
      </c>
      <c r="O5" s="35">
        <f>IF(DAY(FebSun1)=1,IF(AND(YEAR(FebSun1)=CalendarYear,MONTH(FebSun1)=2),FebSun1,""),IF(AND(YEAR(FebSun1+7)=CalendarYear,MONTH(FebSun1+7)=2),FebSun1+7,""))</f>
        <v>44233</v>
      </c>
      <c r="P5" s="91"/>
      <c r="R5" s="75" t="s">
        <v>39</v>
      </c>
      <c r="S5" s="65"/>
      <c r="V5" s="2"/>
      <c r="AD5" s="2"/>
      <c r="AL5" s="2"/>
    </row>
    <row r="6" spans="1:38" ht="15" customHeight="1" x14ac:dyDescent="0.25">
      <c r="A6" s="24"/>
      <c r="B6" s="71">
        <f>IF(DAY(JanSun1)=1,IF(AND(YEAR(JanSun1+1)=CalendarYear,MONTH(JanSun1+1)=1),JanSun1+1,""),IF(AND(YEAR(JanSun1+8)=CalendarYear,MONTH(JanSun1+8)=1),JanSun1+8,""))</f>
        <v>44199</v>
      </c>
      <c r="C6" s="4">
        <f>IF(DAY(JanSun1)=1,IF(AND(YEAR(JanSun1+2)=CalendarYear,MONTH(JanSun1+2)=1),JanSun1+2,""),IF(AND(YEAR(JanSun1+9)=CalendarYear,MONTH(JanSun1+9)=1),JanSun1+9,""))</f>
        <v>44200</v>
      </c>
      <c r="D6" s="4">
        <f>IF(DAY(JanSun1)=1,IF(AND(YEAR(JanSun1+3)=CalendarYear,MONTH(JanSun1+3)=1),JanSun1+3,""),IF(AND(YEAR(JanSun1+10)=CalendarYear,MONTH(JanSun1+10)=1),JanSun1+10,""))</f>
        <v>44201</v>
      </c>
      <c r="E6" s="4">
        <f>IF(DAY(JanSun1)=1,IF(AND(YEAR(JanSun1+4)=CalendarYear,MONTH(JanSun1+4)=1),JanSun1+4,""),IF(AND(YEAR(JanSun1+11)=CalendarYear,MONTH(JanSun1+11)=1),JanSun1+11,""))</f>
        <v>44202</v>
      </c>
      <c r="F6" s="4">
        <f>IF(DAY(JanSun1)=1,IF(AND(YEAR(JanSun1+5)=CalendarYear,MONTH(JanSun1+5)=1),JanSun1+5,""),IF(AND(YEAR(JanSun1+12)=CalendarYear,MONTH(JanSun1+12)=1),JanSun1+12,""))</f>
        <v>44203</v>
      </c>
      <c r="G6" s="4">
        <f>IF(DAY(JanSun1)=1,IF(AND(YEAR(JanSun1+6)=CalendarYear,MONTH(JanSun1+6)=1),JanSun1+6,""),IF(AND(YEAR(JanSun1+13)=CalendarYear,MONTH(JanSun1+13)=1),JanSun1+13,""))</f>
        <v>44204</v>
      </c>
      <c r="H6" s="35">
        <f>IF(DAY(JanSun1)=1,IF(AND(YEAR(JanSun1+7)=CalendarYear,MONTH(JanSun1+7)=1),JanSun1+7,""),IF(AND(YEAR(JanSun1+14)=CalendarYear,MONTH(JanSun1+14)=1),JanSun1+14,""))</f>
        <v>44205</v>
      </c>
      <c r="I6" s="27">
        <f>IF(DAY(FebSun1)=1,IF(AND(YEAR(FebSun1+1)=CalendarYear,MONTH(FebSun1+1)=2),FebSun1+1,""),IF(AND(YEAR(FebSun1+8)=CalendarYear,MONTH(FebSun1+8)=2),FebSun1+8,""))</f>
        <v>44234</v>
      </c>
      <c r="J6" s="29">
        <f>IF(DAY(FebSun1)=1,IF(AND(YEAR(FebSun1+2)=CalendarYear,MONTH(FebSun1+2)=2),FebSun1+2,""),IF(AND(YEAR(FebSun1+9)=CalendarYear,MONTH(FebSun1+9)=2),FebSun1+9,""))</f>
        <v>44235</v>
      </c>
      <c r="K6" s="29">
        <f>IF(DAY(FebSun1)=1,IF(AND(YEAR(FebSun1+3)=CalendarYear,MONTH(FebSun1+3)=2),FebSun1+3,""),IF(AND(YEAR(FebSun1+10)=CalendarYear,MONTH(FebSun1+10)=2),FebSun1+10,""))</f>
        <v>44236</v>
      </c>
      <c r="L6" s="29">
        <f>IF(DAY(FebSun1)=1,IF(AND(YEAR(FebSun1+4)=CalendarYear,MONTH(FebSun1+4)=2),FebSun1+4,""),IF(AND(YEAR(FebSun1+11)=CalendarYear,MONTH(FebSun1+11)=2),FebSun1+11,""))</f>
        <v>44237</v>
      </c>
      <c r="M6" s="4">
        <f>IF(DAY(FebSun1)=1,IF(AND(YEAR(FebSun1+5)=CalendarYear,MONTH(FebSun1+5)=2),FebSun1+5,""),IF(AND(YEAR(FebSun1+12)=CalendarYear,MONTH(FebSun1+12)=2),FebSun1+12,""))</f>
        <v>44238</v>
      </c>
      <c r="N6" s="4">
        <f>IF(DAY(FebSun1)=1,IF(AND(YEAR(FebSun1+6)=CalendarYear,MONTH(FebSun1+6)=2),FebSun1+6,""),IF(AND(YEAR(FebSun1+13)=CalendarYear,MONTH(FebSun1+13)=2),FebSun1+13,""))</f>
        <v>44239</v>
      </c>
      <c r="O6" s="35">
        <f>IF(DAY(FebSun1)=1,IF(AND(YEAR(FebSun1+7)=CalendarYear,MONTH(FebSun1+7)=2),FebSun1+7,""),IF(AND(YEAR(FebSun1+14)=CalendarYear,MONTH(FebSun1+14)=2),FebSun1+14,""))</f>
        <v>44240</v>
      </c>
      <c r="P6" s="91"/>
      <c r="R6" s="61"/>
      <c r="S6" s="65"/>
      <c r="V6" s="2"/>
      <c r="AD6" s="2"/>
      <c r="AL6" s="2"/>
    </row>
    <row r="7" spans="1:38" ht="15" customHeight="1" x14ac:dyDescent="0.25">
      <c r="B7" s="71">
        <f>IF(DAY(JanSun1)=1,IF(AND(YEAR(JanSun1+8)=CalendarYear,MONTH(JanSun1+8)=1),JanSun1+8,""),IF(AND(YEAR(JanSun1+15)=CalendarYear,MONTH(JanSun1+15)=1),JanSun1+15,""))</f>
        <v>44206</v>
      </c>
      <c r="C7" s="29">
        <f>IF(DAY(JanSun1)=1,IF(AND(YEAR(JanSun1+9)=CalendarYear,MONTH(JanSun1+9)=1),JanSun1+9,""),IF(AND(YEAR(JanSun1+16)=CalendarYear,MONTH(JanSun1+16)=1),JanSun1+16,""))</f>
        <v>44207</v>
      </c>
      <c r="D7" s="29">
        <f>IF(DAY(JanSun1)=1,IF(AND(YEAR(JanSun1+10)=CalendarYear,MONTH(JanSun1+10)=1),JanSun1+10,""),IF(AND(YEAR(JanSun1+17)=CalendarYear,MONTH(JanSun1+17)=1),JanSun1+17,""))</f>
        <v>44208</v>
      </c>
      <c r="E7" s="29">
        <f>IF(DAY(JanSun1)=1,IF(AND(YEAR(JanSun1+11)=CalendarYear,MONTH(JanSun1+11)=1),JanSun1+11,""),IF(AND(YEAR(JanSun1+18)=CalendarYear,MONTH(JanSun1+18)=1),JanSun1+18,""))</f>
        <v>44209</v>
      </c>
      <c r="F7" s="4">
        <f>IF(DAY(JanSun1)=1,IF(AND(YEAR(JanSun1+12)=CalendarYear,MONTH(JanSun1+12)=1),JanSun1+12,""),IF(AND(YEAR(JanSun1+19)=CalendarYear,MONTH(JanSun1+19)=1),JanSun1+19,""))</f>
        <v>44210</v>
      </c>
      <c r="G7" s="4">
        <f>IF(DAY(JanSun1)=1,IF(AND(YEAR(JanSun1+13)=CalendarYear,MONTH(JanSun1+13)=1),JanSun1+13,""),IF(AND(YEAR(JanSun1+20)=CalendarYear,MONTH(JanSun1+20)=1),JanSun1+20,""))</f>
        <v>44211</v>
      </c>
      <c r="H7" s="35">
        <f>IF(DAY(JanSun1)=1,IF(AND(YEAR(JanSun1+14)=CalendarYear,MONTH(JanSun1+14)=1),JanSun1+14,""),IF(AND(YEAR(JanSun1+21)=CalendarYear,MONTH(JanSun1+21)=1),JanSun1+21,""))</f>
        <v>44212</v>
      </c>
      <c r="I7" s="27">
        <f>IF(DAY(FebSun1)=1,IF(AND(YEAR(FebSun1+8)=CalendarYear,MONTH(FebSun1+8)=2),FebSun1+8,""),IF(AND(YEAR(FebSun1+15)=CalendarYear,MONTH(FebSun1+15)=2),FebSun1+15,""))</f>
        <v>44241</v>
      </c>
      <c r="J7" s="4">
        <f>IF(DAY(FebSun1)=1,IF(AND(YEAR(FebSun1+9)=CalendarYear,MONTH(FebSun1+9)=2),FebSun1+9,""),IF(AND(YEAR(FebSun1+16)=CalendarYear,MONTH(FebSun1+16)=2),FebSun1+16,""))</f>
        <v>44242</v>
      </c>
      <c r="K7" s="4">
        <f>IF(DAY(FebSun1)=1,IF(AND(YEAR(FebSun1+10)=CalendarYear,MONTH(FebSun1+10)=2),FebSun1+10,""),IF(AND(YEAR(FebSun1+17)=CalendarYear,MONTH(FebSun1+17)=2),FebSun1+17,""))</f>
        <v>44243</v>
      </c>
      <c r="L7" s="4">
        <f>IF(DAY(FebSun1)=1,IF(AND(YEAR(FebSun1+11)=CalendarYear,MONTH(FebSun1+11)=2),FebSun1+11,""),IF(AND(YEAR(FebSun1+18)=CalendarYear,MONTH(FebSun1+18)=2),FebSun1+18,""))</f>
        <v>44244</v>
      </c>
      <c r="M7" s="4">
        <f>IF(DAY(FebSun1)=1,IF(AND(YEAR(FebSun1+12)=CalendarYear,MONTH(FebSun1+12)=2),FebSun1+12,""),IF(AND(YEAR(FebSun1+19)=CalendarYear,MONTH(FebSun1+19)=2),FebSun1+19,""))</f>
        <v>44245</v>
      </c>
      <c r="N7" s="4">
        <f>IF(DAY(FebSun1)=1,IF(AND(YEAR(FebSun1+13)=CalendarYear,MONTH(FebSun1+13)=2),FebSun1+13,""),IF(AND(YEAR(FebSun1+20)=CalendarYear,MONTH(FebSun1+20)=2),FebSun1+20,""))</f>
        <v>44246</v>
      </c>
      <c r="O7" s="35">
        <f>IF(DAY(FebSun1)=1,IF(AND(YEAR(FebSun1+14)=CalendarYear,MONTH(FebSun1+14)=2),FebSun1+14,""),IF(AND(YEAR(FebSun1+21)=CalendarYear,MONTH(FebSun1+21)=2),FebSun1+21,""))</f>
        <v>44247</v>
      </c>
      <c r="P7" s="91"/>
      <c r="R7" s="65"/>
      <c r="S7" s="65"/>
      <c r="AD7" s="2"/>
      <c r="AL7" s="2"/>
    </row>
    <row r="8" spans="1:38" ht="15" customHeight="1" x14ac:dyDescent="0.25">
      <c r="B8" s="41">
        <f>IF(DAY(JanSun1)=1,IF(AND(YEAR(JanSun1+15)=CalendarYear,MONTH(JanSun1+15)=1),JanSun1+15,""),IF(AND(YEAR(JanSun1+22)=CalendarYear,MONTH(JanSun1+22)=1),JanSun1+22,""))</f>
        <v>44213</v>
      </c>
      <c r="C8" s="4">
        <f>IF(DAY(JanSun1)=1,IF(AND(YEAR(JanSun1+16)=CalendarYear,MONTH(JanSun1+16)=1),JanSun1+16,""),IF(AND(YEAR(JanSun1+23)=CalendarYear,MONTH(JanSun1+23)=1),JanSun1+23,""))</f>
        <v>44214</v>
      </c>
      <c r="D8" s="4">
        <f>IF(DAY(JanSun1)=1,IF(AND(YEAR(JanSun1+17)=CalendarYear,MONTH(JanSun1+17)=1),JanSun1+17,""),IF(AND(YEAR(JanSun1+24)=CalendarYear,MONTH(JanSun1+24)=1),JanSun1+24,""))</f>
        <v>44215</v>
      </c>
      <c r="E8" s="4">
        <f>IF(DAY(JanSun1)=1,IF(AND(YEAR(JanSun1+18)=CalendarYear,MONTH(JanSun1+18)=1),JanSun1+18,""),IF(AND(YEAR(JanSun1+25)=CalendarYear,MONTH(JanSun1+25)=1),JanSun1+25,""))</f>
        <v>44216</v>
      </c>
      <c r="F8" s="4">
        <f>IF(DAY(JanSun1)=1,IF(AND(YEAR(JanSun1+19)=CalendarYear,MONTH(JanSun1+19)=1),JanSun1+19,""),IF(AND(YEAR(JanSun1+26)=CalendarYear,MONTH(JanSun1+26)=1),JanSun1+26,""))</f>
        <v>44217</v>
      </c>
      <c r="G8" s="4">
        <f>IF(DAY(JanSun1)=1,IF(AND(YEAR(JanSun1+20)=CalendarYear,MONTH(JanSun1+20)=1),JanSun1+20,""),IF(AND(YEAR(JanSun1+27)=CalendarYear,MONTH(JanSun1+27)=1),JanSun1+27,""))</f>
        <v>44218</v>
      </c>
      <c r="H8" s="35">
        <f>IF(DAY(JanSun1)=1,IF(AND(YEAR(JanSun1+21)=CalendarYear,MONTH(JanSun1+21)=1),JanSun1+21,""),IF(AND(YEAR(JanSun1+28)=CalendarYear,MONTH(JanSun1+28)=1),JanSun1+28,""))</f>
        <v>44219</v>
      </c>
      <c r="I8" s="27">
        <f>IF(DAY(FebSun1)=1,IF(AND(YEAR(FebSun1+15)=CalendarYear,MONTH(FebSun1+15)=2),FebSun1+15,""),IF(AND(YEAR(FebSun1+22)=CalendarYear,MONTH(FebSun1+22)=2),FebSun1+22,""))</f>
        <v>44248</v>
      </c>
      <c r="J8" s="29">
        <f>IF(DAY(FebSun1)=1,IF(AND(YEAR(FebSun1+16)=CalendarYear,MONTH(FebSun1+16)=2),FebSun1+16,""),IF(AND(YEAR(FebSun1+23)=CalendarYear,MONTH(FebSun1+23)=2),FebSun1+23,""))</f>
        <v>44249</v>
      </c>
      <c r="K8" s="29">
        <f>IF(DAY(FebSun1)=1,IF(AND(YEAR(FebSun1+17)=CalendarYear,MONTH(FebSun1+17)=2),FebSun1+17,""),IF(AND(YEAR(FebSun1+24)=CalendarYear,MONTH(FebSun1+24)=2),FebSun1+24,""))</f>
        <v>44250</v>
      </c>
      <c r="L8" s="29">
        <f>IF(DAY(FebSun1)=1,IF(AND(YEAR(FebSun1+18)=CalendarYear,MONTH(FebSun1+18)=2),FebSun1+18,""),IF(AND(YEAR(FebSun1+25)=CalendarYear,MONTH(FebSun1+25)=2),FebSun1+25,""))</f>
        <v>44251</v>
      </c>
      <c r="M8" s="4">
        <f>IF(DAY(FebSun1)=1,IF(AND(YEAR(FebSun1+19)=CalendarYear,MONTH(FebSun1+19)=2),FebSun1+19,""),IF(AND(YEAR(FebSun1+26)=CalendarYear,MONTH(FebSun1+26)=2),FebSun1+26,""))</f>
        <v>44252</v>
      </c>
      <c r="N8" s="4">
        <f>IF(DAY(FebSun1)=1,IF(AND(YEAR(FebSun1+20)=CalendarYear,MONTH(FebSun1+20)=2),FebSun1+20,""),IF(AND(YEAR(FebSun1+27)=CalendarYear,MONTH(FebSun1+27)=2),FebSun1+27,""))</f>
        <v>44253</v>
      </c>
      <c r="O8" s="35">
        <f>IF(DAY(FebSun1)=1,IF(AND(YEAR(FebSun1+21)=CalendarYear,MONTH(FebSun1+21)=2),FebSun1+21,""),IF(AND(YEAR(FebSun1+28)=CalendarYear,MONTH(FebSun1+28)=2),FebSun1+28,""))</f>
        <v>44254</v>
      </c>
      <c r="P8" s="91"/>
      <c r="R8" s="65"/>
      <c r="S8" s="65"/>
      <c r="V8" s="2"/>
      <c r="AD8" s="2"/>
      <c r="AL8" s="2"/>
    </row>
    <row r="9" spans="1:38" ht="15" customHeight="1" x14ac:dyDescent="0.25">
      <c r="B9" s="72">
        <f>IF(DAY(JanSun1)=1,IF(AND(YEAR(JanSun1+22)=CalendarYear,MONTH(JanSun1+22)=1),JanSun1+22,""),IF(AND(YEAR(JanSun1+29)=CalendarYear,MONTH(JanSun1+29)=1),JanSun1+29,""))</f>
        <v>44220</v>
      </c>
      <c r="C9" s="73">
        <f>IF(DAY(JanSun1)=1,IF(AND(YEAR(JanSun1+23)=CalendarYear,MONTH(JanSun1+23)=1),JanSun1+23,""),IF(AND(YEAR(JanSun1+30)=CalendarYear,MONTH(JanSun1+30)=1),JanSun1+30,""))</f>
        <v>44221</v>
      </c>
      <c r="D9" s="73">
        <f>IF(DAY(JanSun1)=1,IF(AND(YEAR(JanSun1+24)=CalendarYear,MONTH(JanSun1+24)=1),JanSun1+24,""),IF(AND(YEAR(JanSun1+31)=CalendarYear,MONTH(JanSun1+31)=1),JanSun1+31,""))</f>
        <v>44222</v>
      </c>
      <c r="E9" s="73">
        <f>IF(DAY(JanSun1)=1,IF(AND(YEAR(JanSun1+25)=CalendarYear,MONTH(JanSun1+25)=1),JanSun1+25,""),IF(AND(YEAR(JanSun1+32)=CalendarYear,MONTH(JanSun1+32)=1),JanSun1+32,""))</f>
        <v>44223</v>
      </c>
      <c r="F9" s="37">
        <f>IF(DAY(JanSun1)=1,IF(AND(YEAR(JanSun1+26)=CalendarYear,MONTH(JanSun1+26)=1),JanSun1+26,""),IF(AND(YEAR(JanSun1+33)=CalendarYear,MONTH(JanSun1+33)=1),JanSun1+33,""))</f>
        <v>44224</v>
      </c>
      <c r="G9" s="37">
        <f>IF(DAY(JanSun1)=1,IF(AND(YEAR(JanSun1+27)=CalendarYear,MONTH(JanSun1+27)=1),JanSun1+27,""),IF(AND(YEAR(JanSun1+34)=CalendarYear,MONTH(JanSun1+34)=1),JanSun1+34,""))</f>
        <v>44225</v>
      </c>
      <c r="H9" s="38">
        <f>IF(DAY(JanSun1)=1,IF(AND(YEAR(JanSun1+28)=CalendarYear,MONTH(JanSun1+28)=1),JanSun1+28,""),IF(AND(YEAR(JanSun1+35)=CalendarYear,MONTH(JanSun1+35)=1),JanSun1+35,""))</f>
        <v>44226</v>
      </c>
      <c r="I9" s="46">
        <f>IF(DAY(FebSun1)=1,IF(AND(YEAR(FebSun1+22)=CalendarYear,MONTH(FebSun1+22)=2),FebSun1+22,""),IF(AND(YEAR(FebSun1+29)=CalendarYear,MONTH(FebSun1+29)=2),FebSun1+29,""))</f>
        <v>44255</v>
      </c>
      <c r="J9" s="37" t="str">
        <f>IF(DAY(FebSun1)=1,IF(AND(YEAR(FebSun1+23)=CalendarYear,MONTH(FebSun1+23)=2),FebSun1+23,""),IF(AND(YEAR(FebSun1+30)=CalendarYear,MONTH(FebSun1+30)=2),FebSun1+30,""))</f>
        <v/>
      </c>
      <c r="K9" s="37" t="str">
        <f>IF(DAY(FebSun1)=1,IF(AND(YEAR(FebSun1+24)=CalendarYear,MONTH(FebSun1+24)=2),FebSun1+24,""),IF(AND(YEAR(FebSun1+31)=CalendarYear,MONTH(FebSun1+31)=2),FebSun1+31,""))</f>
        <v/>
      </c>
      <c r="L9" s="37" t="str">
        <f>IF(DAY(FebSun1)=1,IF(AND(YEAR(FebSun1+25)=CalendarYear,MONTH(FebSun1+25)=2),FebSun1+25,""),IF(AND(YEAR(FebSun1+32)=CalendarYear,MONTH(FebSun1+32)=2),FebSun1+32,""))</f>
        <v/>
      </c>
      <c r="M9" s="37" t="str">
        <f>IF(DAY(FebSun1)=1,IF(AND(YEAR(FebSun1+26)=CalendarYear,MONTH(FebSun1+26)=2),FebSun1+26,""),IF(AND(YEAR(FebSun1+33)=CalendarYear,MONTH(FebSun1+33)=2),FebSun1+33,""))</f>
        <v/>
      </c>
      <c r="N9" s="37" t="str">
        <f>IF(DAY(FebSun1)=1,IF(AND(YEAR(FebSun1+27)=CalendarYear,MONTH(FebSun1+27)=2),FebSun1+27,""),IF(AND(YEAR(FebSun1+34)=CalendarYear,MONTH(FebSun1+34)=2),FebSun1+34,""))</f>
        <v/>
      </c>
      <c r="O9" s="38" t="str">
        <f>IF(DAY(FebSun1)=1,IF(AND(YEAR(FebSun1+28)=CalendarYear,MONTH(FebSun1+28)=2),FebSun1+28,""),IF(AND(YEAR(FebSun1+35)=CalendarYear,MONTH(FebSun1+35)=2),FebSun1+35,""))</f>
        <v/>
      </c>
      <c r="P9" s="91"/>
      <c r="R9" s="78"/>
      <c r="S9" s="67"/>
      <c r="V9" s="2"/>
      <c r="AD9" s="2"/>
      <c r="AL9" s="2"/>
    </row>
    <row r="10" spans="1:38" ht="15" customHeight="1" x14ac:dyDescent="0.3">
      <c r="A10" s="24" t="s">
        <v>9</v>
      </c>
      <c r="B10" s="178" t="s">
        <v>28</v>
      </c>
      <c r="C10" s="179"/>
      <c r="D10" s="179"/>
      <c r="E10" s="179"/>
      <c r="F10" s="179"/>
      <c r="G10" s="179"/>
      <c r="H10" s="180"/>
      <c r="I10" s="154" t="s">
        <v>29</v>
      </c>
      <c r="J10" s="154"/>
      <c r="K10" s="154"/>
      <c r="L10" s="154"/>
      <c r="M10" s="154"/>
      <c r="N10" s="154"/>
      <c r="O10" s="155"/>
      <c r="P10" s="93"/>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70" t="s">
        <v>0</v>
      </c>
      <c r="C11" s="17" t="s">
        <v>51</v>
      </c>
      <c r="D11" s="17" t="s">
        <v>52</v>
      </c>
      <c r="E11" s="17" t="s">
        <v>53</v>
      </c>
      <c r="F11" s="17" t="s">
        <v>54</v>
      </c>
      <c r="G11" s="17" t="s">
        <v>55</v>
      </c>
      <c r="H11" s="34" t="s">
        <v>56</v>
      </c>
      <c r="I11" s="28" t="s">
        <v>0</v>
      </c>
      <c r="J11" s="17" t="s">
        <v>51</v>
      </c>
      <c r="K11" s="17" t="s">
        <v>52</v>
      </c>
      <c r="L11" s="17" t="s">
        <v>53</v>
      </c>
      <c r="M11" s="17" t="s">
        <v>54</v>
      </c>
      <c r="N11" s="17" t="s">
        <v>55</v>
      </c>
      <c r="O11" s="34" t="s">
        <v>56</v>
      </c>
      <c r="P11" s="91"/>
      <c r="R11" s="74" t="s">
        <v>48</v>
      </c>
      <c r="V11" s="2"/>
      <c r="AD11" s="2"/>
      <c r="AL11" s="2"/>
    </row>
    <row r="12" spans="1:38" ht="15" customHeight="1" x14ac:dyDescent="0.3">
      <c r="B12" s="71" t="str">
        <f>IF(DAY(MarSun1)=1,"",IF(AND(YEAR(MarSun1+1)=CalendarYear,MONTH(MarSun1+1)=3),MarSun1+1,""))</f>
        <v/>
      </c>
      <c r="C12" s="4">
        <f>IF(DAY(MarSun1)=1,"",IF(AND(YEAR(MarSun1+2)=CalendarYear,MONTH(MarSun1+2)=3),MarSun1+2,""))</f>
        <v>44256</v>
      </c>
      <c r="D12" s="4">
        <f>IF(DAY(MarSun1)=1,"",IF(AND(YEAR(MarSun1+3)=CalendarYear,MONTH(MarSun1+3)=3),MarSun1+3,""))</f>
        <v>44257</v>
      </c>
      <c r="E12" s="4">
        <f>IF(DAY(MarSun1)=1,"",IF(AND(YEAR(MarSun1+4)=CalendarYear,MONTH(MarSun1+4)=3),MarSun1+4,""))</f>
        <v>44258</v>
      </c>
      <c r="F12" s="4">
        <f>IF(DAY(MarSun1)=1,"",IF(AND(YEAR(MarSun1+5)=CalendarYear,MONTH(MarSun1+5)=3),MarSun1+5,""))</f>
        <v>44259</v>
      </c>
      <c r="G12" s="4">
        <f>IF(DAY(MarSun1)=1,"",IF(AND(YEAR(MarSun1+6)=CalendarYear,MONTH(MarSun1+6)=3),MarSun1+6,""))</f>
        <v>44260</v>
      </c>
      <c r="H12" s="35">
        <f>IF(DAY(MarSun1)=1,IF(AND(YEAR(MarSun1)=CalendarYear,MONTH(MarSun1)=3),MarSun1,""),IF(AND(YEAR(MarSun1+7)=CalendarYear,MONTH(MarSun1+7)=3),MarSun1+7,""))</f>
        <v>44261</v>
      </c>
      <c r="I12" s="27" t="str">
        <f>IF(DAY(AprSun1)=1,"",IF(AND(YEAR(AprSun1+1)=CalendarYear,MONTH(AprSun1+1)=4),AprSun1+1,""))</f>
        <v/>
      </c>
      <c r="J12" s="4" t="str">
        <f>IF(DAY(AprSun1)=1,"",IF(AND(YEAR(AprSun1+2)=CalendarYear,MONTH(AprSun1+2)=4),AprSun1+2,""))</f>
        <v/>
      </c>
      <c r="K12" s="4" t="str">
        <f>IF(DAY(AprSun1)=1,"",IF(AND(YEAR(AprSun1+3)=CalendarYear,MONTH(AprSun1+3)=4),AprSun1+3,""))</f>
        <v/>
      </c>
      <c r="L12" s="4" t="str">
        <f>IF(DAY(AprSun1)=1,"",IF(AND(YEAR(AprSun1+4)=CalendarYear,MONTH(AprSun1+4)=4),AprSun1+4,""))</f>
        <v/>
      </c>
      <c r="M12" s="27">
        <f>IF(DAY(AprSun1)=1,"",IF(AND(YEAR(AprSun1+5)=CalendarYear,MONTH(AprSun1+5)=4),AprSun1+5,""))</f>
        <v>44287</v>
      </c>
      <c r="N12" s="27">
        <f>IF(DAY(AprSun1)=1,"",IF(AND(YEAR(AprSun1+6)=CalendarYear,MONTH(AprSun1+6)=4),AprSun1+6,""))</f>
        <v>44288</v>
      </c>
      <c r="O12" s="35">
        <f>IF(DAY(AprSun1)=1,IF(AND(YEAR(AprSun1)=CalendarYear,MONTH(AprSun1)=4),AprSun1,""),IF(AND(YEAR(AprSun1+7)=CalendarYear,MONTH(AprSun1+7)=4),AprSun1+7,""))</f>
        <v>44289</v>
      </c>
      <c r="P12" s="91"/>
      <c r="R12" s="74" t="s">
        <v>62</v>
      </c>
      <c r="V12" s="2"/>
      <c r="AD12" s="2"/>
      <c r="AL12" s="2"/>
    </row>
    <row r="13" spans="1:38" ht="15" customHeight="1" x14ac:dyDescent="0.3">
      <c r="A13" s="24"/>
      <c r="B13" s="71">
        <f>IF(DAY(MarSun1)=1,IF(AND(YEAR(MarSun1+1)=CalendarYear,MONTH(MarSun1+1)=3),MarSun1+1,""),IF(AND(YEAR(MarSun1+8)=CalendarYear,MONTH(MarSun1+8)=3),MarSun1+8,""))</f>
        <v>44262</v>
      </c>
      <c r="C13" s="29">
        <f>IF(DAY(MarSun1)=1,IF(AND(YEAR(MarSun1+2)=CalendarYear,MONTH(MarSun1+2)=3),MarSun1+2,""),IF(AND(YEAR(MarSun1+9)=CalendarYear,MONTH(MarSun1+9)=3),MarSun1+9,""))</f>
        <v>44263</v>
      </c>
      <c r="D13" s="29">
        <f>IF(DAY(MarSun1)=1,IF(AND(YEAR(MarSun1+3)=CalendarYear,MONTH(MarSun1+3)=3),MarSun1+3,""),IF(AND(YEAR(MarSun1+10)=CalendarYear,MONTH(MarSun1+10)=3),MarSun1+10,""))</f>
        <v>44264</v>
      </c>
      <c r="E13" s="29">
        <f>IF(DAY(MarSun1)=1,IF(AND(YEAR(MarSun1+4)=CalendarYear,MONTH(MarSun1+4)=3),MarSun1+4,""),IF(AND(YEAR(MarSun1+11)=CalendarYear,MONTH(MarSun1+11)=3),MarSun1+11,""))</f>
        <v>44265</v>
      </c>
      <c r="F13" s="4">
        <f>IF(DAY(MarSun1)=1,IF(AND(YEAR(MarSun1+5)=CalendarYear,MONTH(MarSun1+5)=3),MarSun1+5,""),IF(AND(YEAR(MarSun1+12)=CalendarYear,MONTH(MarSun1+12)=3),MarSun1+12,""))</f>
        <v>44266</v>
      </c>
      <c r="G13" s="4">
        <f>IF(DAY(MarSun1)=1,IF(AND(YEAR(MarSun1+6)=CalendarYear,MONTH(MarSun1+6)=3),MarSun1+6,""),IF(AND(YEAR(MarSun1+13)=CalendarYear,MONTH(MarSun1+13)=3),MarSun1+13,""))</f>
        <v>44267</v>
      </c>
      <c r="H13" s="35">
        <f>IF(DAY(MarSun1)=1,IF(AND(YEAR(MarSun1+7)=CalendarYear,MONTH(MarSun1+7)=3),MarSun1+7,""),IF(AND(YEAR(MarSun1+14)=CalendarYear,MONTH(MarSun1+14)=3),MarSun1+14,""))</f>
        <v>44268</v>
      </c>
      <c r="I13" s="27">
        <f>IF(DAY(AprSun1)=1,IF(AND(YEAR(AprSun1+1)=CalendarYear,MONTH(AprSun1+1)=4),AprSun1+1,""),IF(AND(YEAR(AprSun1+8)=CalendarYear,MONTH(AprSun1+8)=4),AprSun1+8,""))</f>
        <v>44290</v>
      </c>
      <c r="J13" s="27">
        <f>IF(DAY(AprSun1)=1,IF(AND(YEAR(AprSun1+2)=CalendarYear,MONTH(AprSun1+2)=4),AprSun1+2,""),IF(AND(YEAR(AprSun1+9)=CalendarYear,MONTH(AprSun1+9)=4),AprSun1+9,""))</f>
        <v>44291</v>
      </c>
      <c r="K13" s="29">
        <f>IF(DAY(AprSun1)=1,IF(AND(YEAR(AprSun1+3)=CalendarYear,MONTH(AprSun1+3)=4),AprSun1+3,""),IF(AND(YEAR(AprSun1+10)=CalendarYear,MONTH(AprSun1+10)=4),AprSun1+10,""))</f>
        <v>44292</v>
      </c>
      <c r="L13" s="29">
        <f>IF(DAY(AprSun1)=1,IF(AND(YEAR(AprSun1+4)=CalendarYear,MONTH(AprSun1+4)=4),AprSun1+4,""),IF(AND(YEAR(AprSun1+11)=CalendarYear,MONTH(AprSun1+11)=4),AprSun1+11,""))</f>
        <v>44293</v>
      </c>
      <c r="M13" s="108">
        <f>IF(DAY(AprSun1)=1,IF(AND(YEAR(AprSun1+5)=CalendarYear,MONTH(AprSun1+5)=4),AprSun1+5,""),IF(AND(YEAR(AprSun1+12)=CalendarYear,MONTH(AprSun1+12)=4),AprSun1+12,""))</f>
        <v>44294</v>
      </c>
      <c r="N13" s="108">
        <f>IF(DAY(AprSun1)=1,IF(AND(YEAR(AprSun1+6)=CalendarYear,MONTH(AprSun1+6)=4),AprSun1+6,""),IF(AND(YEAR(AprSun1+13)=CalendarYear,MONTH(AprSun1+13)=4),AprSun1+13,""))</f>
        <v>44295</v>
      </c>
      <c r="O13" s="35">
        <f>IF(DAY(AprSun1)=1,IF(AND(YEAR(AprSun1+7)=CalendarYear,MONTH(AprSun1+7)=4),AprSun1+7,""),IF(AND(YEAR(AprSun1+14)=CalendarYear,MONTH(AprSun1+14)=4),AprSun1+14,""))</f>
        <v>44296</v>
      </c>
      <c r="P13" s="91"/>
      <c r="R13" s="74" t="s">
        <v>49</v>
      </c>
      <c r="V13" s="2"/>
      <c r="AD13" s="2"/>
      <c r="AL13" s="2"/>
    </row>
    <row r="14" spans="1:38" ht="15" customHeight="1" x14ac:dyDescent="0.2">
      <c r="B14" s="71">
        <f>IF(DAY(MarSun1)=1,IF(AND(YEAR(MarSun1+8)=CalendarYear,MONTH(MarSun1+8)=3),MarSun1+8,""),IF(AND(YEAR(MarSun1+15)=CalendarYear,MONTH(MarSun1+15)=3),MarSun1+15,""))</f>
        <v>44269</v>
      </c>
      <c r="C14" s="4">
        <f>IF(DAY(MarSun1)=1,IF(AND(YEAR(MarSun1+9)=CalendarYear,MONTH(MarSun1+9)=3),MarSun1+9,""),IF(AND(YEAR(MarSun1+16)=CalendarYear,MONTH(MarSun1+16)=3),MarSun1+16,""))</f>
        <v>44270</v>
      </c>
      <c r="D14" s="4">
        <f>IF(DAY(MarSun1)=1,IF(AND(YEAR(MarSun1+10)=CalendarYear,MONTH(MarSun1+10)=3),MarSun1+10,""),IF(AND(YEAR(MarSun1+17)=CalendarYear,MONTH(MarSun1+17)=3),MarSun1+17,""))</f>
        <v>44271</v>
      </c>
      <c r="E14" s="4">
        <f>IF(DAY(MarSun1)=1,IF(AND(YEAR(MarSun1+11)=CalendarYear,MONTH(MarSun1+11)=3),MarSun1+11,""),IF(AND(YEAR(MarSun1+18)=CalendarYear,MONTH(MarSun1+18)=3),MarSun1+18,""))</f>
        <v>44272</v>
      </c>
      <c r="F14" s="4">
        <f>IF(DAY(MarSun1)=1,IF(AND(YEAR(MarSun1+12)=CalendarYear,MONTH(MarSun1+12)=3),MarSun1+12,""),IF(AND(YEAR(MarSun1+19)=CalendarYear,MONTH(MarSun1+19)=3),MarSun1+19,""))</f>
        <v>44273</v>
      </c>
      <c r="G14" s="4">
        <f>IF(DAY(MarSun1)=1,IF(AND(YEAR(MarSun1+13)=CalendarYear,MONTH(MarSun1+13)=3),MarSun1+13,""),IF(AND(YEAR(MarSun1+20)=CalendarYear,MONTH(MarSun1+20)=3),MarSun1+20,""))</f>
        <v>44274</v>
      </c>
      <c r="H14" s="35">
        <f>IF(DAY(MarSun1)=1,IF(AND(YEAR(MarSun1+14)=CalendarYear,MONTH(MarSun1+14)=3),MarSun1+14,""),IF(AND(YEAR(MarSun1+21)=CalendarYear,MONTH(MarSun1+21)=3),MarSun1+21,""))</f>
        <v>44275</v>
      </c>
      <c r="I14" s="27">
        <f>IF(DAY(AprSun1)=1,IF(AND(YEAR(AprSun1+8)=CalendarYear,MONTH(AprSun1+8)=4),AprSun1+8,""),IF(AND(YEAR(AprSun1+15)=CalendarYear,MONTH(AprSun1+15)=4),AprSun1+15,""))</f>
        <v>44297</v>
      </c>
      <c r="J14" s="108">
        <f>IF(DAY(AprSun1)=1,IF(AND(YEAR(AprSun1+9)=CalendarYear,MONTH(AprSun1+9)=4),AprSun1+9,""),IF(AND(YEAR(AprSun1+16)=CalendarYear,MONTH(AprSun1+16)=4),AprSun1+16,""))</f>
        <v>44298</v>
      </c>
      <c r="K14" s="4">
        <f>IF(DAY(AprSun1)=1,IF(AND(YEAR(AprSun1+10)=CalendarYear,MONTH(AprSun1+10)=4),AprSun1+10,""),IF(AND(YEAR(AprSun1+17)=CalendarYear,MONTH(AprSun1+17)=4),AprSun1+17,""))</f>
        <v>44299</v>
      </c>
      <c r="L14" s="4">
        <f>IF(DAY(AprSun1)=1,IF(AND(YEAR(AprSun1+11)=CalendarYear,MONTH(AprSun1+11)=4),AprSun1+11,""),IF(AND(YEAR(AprSun1+18)=CalendarYear,MONTH(AprSun1+18)=4),AprSun1+18,""))</f>
        <v>44300</v>
      </c>
      <c r="M14" s="4">
        <f>IF(DAY(AprSun1)=1,IF(AND(YEAR(AprSun1+12)=CalendarYear,MONTH(AprSun1+12)=4),AprSun1+12,""),IF(AND(YEAR(AprSun1+19)=CalendarYear,MONTH(AprSun1+19)=4),AprSun1+19,""))</f>
        <v>44301</v>
      </c>
      <c r="N14" s="4">
        <f>IF(DAY(AprSun1)=1,IF(AND(YEAR(AprSun1+13)=CalendarYear,MONTH(AprSun1+13)=4),AprSun1+13,""),IF(AND(YEAR(AprSun1+20)=CalendarYear,MONTH(AprSun1+20)=4),AprSun1+20,""))</f>
        <v>44302</v>
      </c>
      <c r="O14" s="35">
        <f>IF(DAY(AprSun1)=1,IF(AND(YEAR(AprSun1+14)=CalendarYear,MONTH(AprSun1+14)=4),AprSun1+14,""),IF(AND(YEAR(AprSun1+21)=CalendarYear,MONTH(AprSun1+21)=4),AprSun1+21,""))</f>
        <v>44303</v>
      </c>
      <c r="P14" s="91"/>
      <c r="R14" s="78"/>
      <c r="S14" s="12"/>
      <c r="V14" s="2"/>
      <c r="AD14" s="2"/>
      <c r="AL14" s="2"/>
    </row>
    <row r="15" spans="1:38" ht="15" customHeight="1" x14ac:dyDescent="0.2">
      <c r="B15" s="71">
        <f>IF(DAY(MarSun1)=1,IF(AND(YEAR(MarSun1+15)=CalendarYear,MONTH(MarSun1+15)=3),MarSun1+15,""),IF(AND(YEAR(MarSun1+22)=CalendarYear,MONTH(MarSun1+22)=3),MarSun1+22,""))</f>
        <v>44276</v>
      </c>
      <c r="C15" s="29">
        <f>IF(DAY(MarSun1)=1,IF(AND(YEAR(MarSun1+16)=CalendarYear,MONTH(MarSun1+16)=3),MarSun1+16,""),IF(AND(YEAR(MarSun1+23)=CalendarYear,MONTH(MarSun1+23)=3),MarSun1+23,""))</f>
        <v>44277</v>
      </c>
      <c r="D15" s="29">
        <f>IF(DAY(MarSun1)=1,IF(AND(YEAR(MarSun1+17)=CalendarYear,MONTH(MarSun1+17)=3),MarSun1+17,""),IF(AND(YEAR(MarSun1+24)=CalendarYear,MONTH(MarSun1+24)=3),MarSun1+24,""))</f>
        <v>44278</v>
      </c>
      <c r="E15" s="29">
        <f>IF(DAY(MarSun1)=1,IF(AND(YEAR(MarSun1+18)=CalendarYear,MONTH(MarSun1+18)=3),MarSun1+18,""),IF(AND(YEAR(MarSun1+25)=CalendarYear,MONTH(MarSun1+25)=3),MarSun1+25,""))</f>
        <v>44279</v>
      </c>
      <c r="F15" s="4">
        <f>IF(DAY(MarSun1)=1,IF(AND(YEAR(MarSun1+19)=CalendarYear,MONTH(MarSun1+19)=3),MarSun1+19,""),IF(AND(YEAR(MarSun1+26)=CalendarYear,MONTH(MarSun1+26)=3),MarSun1+26,""))</f>
        <v>44280</v>
      </c>
      <c r="G15" s="4">
        <f>IF(DAY(MarSun1)=1,IF(AND(YEAR(MarSun1+20)=CalendarYear,MONTH(MarSun1+20)=3),MarSun1+20,""),IF(AND(YEAR(MarSun1+27)=CalendarYear,MONTH(MarSun1+27)=3),MarSun1+27,""))</f>
        <v>44281</v>
      </c>
      <c r="H15" s="35">
        <f>IF(DAY(MarSun1)=1,IF(AND(YEAR(MarSun1+21)=CalendarYear,MONTH(MarSun1+21)=3),MarSun1+21,""),IF(AND(YEAR(MarSun1+28)=CalendarYear,MONTH(MarSun1+28)=3),MarSun1+28,""))</f>
        <v>44282</v>
      </c>
      <c r="I15" s="27">
        <f>IF(DAY(AprSun1)=1,IF(AND(YEAR(AprSun1+15)=CalendarYear,MONTH(AprSun1+15)=4),AprSun1+15,""),IF(AND(YEAR(AprSun1+22)=CalendarYear,MONTH(AprSun1+22)=4),AprSun1+22,""))</f>
        <v>44304</v>
      </c>
      <c r="J15" s="29">
        <f>IF(DAY(AprSun1)=1,IF(AND(YEAR(AprSun1+16)=CalendarYear,MONTH(AprSun1+16)=4),AprSun1+16,""),IF(AND(YEAR(AprSun1+23)=CalendarYear,MONTH(AprSun1+23)=4),AprSun1+23,""))</f>
        <v>44305</v>
      </c>
      <c r="K15" s="29">
        <f>IF(DAY(AprSun1)=1,IF(AND(YEAR(AprSun1+17)=CalendarYear,MONTH(AprSun1+17)=4),AprSun1+17,""),IF(AND(YEAR(AprSun1+24)=CalendarYear,MONTH(AprSun1+24)=4),AprSun1+24,""))</f>
        <v>44306</v>
      </c>
      <c r="L15" s="29">
        <f>IF(DAY(AprSun1)=1,IF(AND(YEAR(AprSun1+18)=CalendarYear,MONTH(AprSun1+18)=4),AprSun1+18,""),IF(AND(YEAR(AprSun1+25)=CalendarYear,MONTH(AprSun1+25)=4),AprSun1+25,""))</f>
        <v>44307</v>
      </c>
      <c r="M15" s="27">
        <f>IF(DAY(AprSun1)=1,IF(AND(YEAR(AprSun1+19)=CalendarYear,MONTH(AprSun1+19)=4),AprSun1+19,""),IF(AND(YEAR(AprSun1+26)=CalendarYear,MONTH(AprSun1+26)=4),AprSun1+26,""))</f>
        <v>44308</v>
      </c>
      <c r="N15" s="4">
        <f>IF(DAY(AprSun1)=1,IF(AND(YEAR(AprSun1+20)=CalendarYear,MONTH(AprSun1+20)=4),AprSun1+20,""),IF(AND(YEAR(AprSun1+27)=CalendarYear,MONTH(AprSun1+27)=4),AprSun1+27,""))</f>
        <v>44309</v>
      </c>
      <c r="O15" s="35">
        <f>IF(DAY(AprSun1)=1,IF(AND(YEAR(AprSun1+21)=CalendarYear,MONTH(AprSun1+21)=4),AprSun1+21,""),IF(AND(YEAR(AprSun1+28)=CalendarYear,MONTH(AprSun1+28)=4),AprSun1+28,""))</f>
        <v>44310</v>
      </c>
      <c r="P15" s="91"/>
      <c r="R15" s="1"/>
      <c r="S15" s="10"/>
      <c r="V15" s="2"/>
      <c r="AD15" s="2"/>
      <c r="AL15" s="2"/>
    </row>
    <row r="16" spans="1:38" ht="15" customHeight="1" x14ac:dyDescent="0.2">
      <c r="B16" s="71">
        <f>IF(DAY(MarSun1)=1,IF(AND(YEAR(MarSun1+22)=CalendarYear,MONTH(MarSun1+22)=3),MarSun1+22,""),IF(AND(YEAR(MarSun1+29)=CalendarYear,MONTH(MarSun1+29)=3),MarSun1+29,""))</f>
        <v>44283</v>
      </c>
      <c r="C16" s="4">
        <f>IF(DAY(MarSun1)=1,IF(AND(YEAR(MarSun1+23)=CalendarYear,MONTH(MarSun1+23)=3),MarSun1+23,""),IF(AND(YEAR(MarSun1+30)=CalendarYear,MONTH(MarSun1+30)=3),MarSun1+30,""))</f>
        <v>44284</v>
      </c>
      <c r="D16" s="4">
        <f>IF(DAY(MarSun1)=1,IF(AND(YEAR(MarSun1+24)=CalendarYear,MONTH(MarSun1+24)=3),MarSun1+24,""),IF(AND(YEAR(MarSun1+31)=CalendarYear,MONTH(MarSun1+31)=3),MarSun1+31,""))</f>
        <v>44285</v>
      </c>
      <c r="E16" s="4">
        <f>IF(DAY(MarSun1)=1,IF(AND(YEAR(MarSun1+25)=CalendarYear,MONTH(MarSun1+25)=3),MarSun1+25,""),IF(AND(YEAR(MarSun1+32)=CalendarYear,MONTH(MarSun1+32)=3),MarSun1+32,""))</f>
        <v>44286</v>
      </c>
      <c r="F16" s="4" t="str">
        <f>IF(DAY(MarSun1)=1,IF(AND(YEAR(MarSun1+26)=CalendarYear,MONTH(MarSun1+26)=3),MarSun1+26,""),IF(AND(YEAR(MarSun1+33)=CalendarYear,MONTH(MarSun1+33)=3),MarSun1+33,""))</f>
        <v/>
      </c>
      <c r="G16" s="4" t="str">
        <f>IF(DAY(MarSun1)=1,IF(AND(YEAR(MarSun1+27)=CalendarYear,MONTH(MarSun1+27)=3),MarSun1+27,""),IF(AND(YEAR(MarSun1+34)=CalendarYear,MONTH(MarSun1+34)=3),MarSun1+34,""))</f>
        <v/>
      </c>
      <c r="H16" s="35" t="str">
        <f>IF(DAY(MarSun1)=1,IF(AND(YEAR(MarSun1+28)=CalendarYear,MONTH(MarSun1+28)=3),MarSun1+28,""),IF(AND(YEAR(MarSun1+35)=CalendarYear,MONTH(MarSun1+35)=3),MarSun1+35,""))</f>
        <v/>
      </c>
      <c r="I16" s="27">
        <f>IF(DAY(AprSun1)=1,IF(AND(YEAR(AprSun1+22)=CalendarYear,MONTH(AprSun1+22)=4),AprSun1+22,""),IF(AND(YEAR(AprSun1+29)=CalendarYear,MONTH(AprSun1+29)=4),AprSun1+29,""))</f>
        <v>44311</v>
      </c>
      <c r="J16" s="4">
        <f>IF(DAY(AprSun1)=1,IF(AND(YEAR(AprSun1+23)=CalendarYear,MONTH(AprSun1+23)=4),AprSun1+23,""),IF(AND(YEAR(AprSun1+30)=CalendarYear,MONTH(AprSun1+30)=4),AprSun1+30,""))</f>
        <v>44312</v>
      </c>
      <c r="K16" s="4">
        <f>IF(DAY(AprSun1)=1,IF(AND(YEAR(AprSun1+24)=CalendarYear,MONTH(AprSun1+24)=4),AprSun1+24,""),IF(AND(YEAR(AprSun1+31)=CalendarYear,MONTH(AprSun1+31)=4),AprSun1+31,""))</f>
        <v>44313</v>
      </c>
      <c r="L16" s="4">
        <f>IF(DAY(AprSun1)=1,IF(AND(YEAR(AprSun1+25)=CalendarYear,MONTH(AprSun1+25)=4),AprSun1+25,""),IF(AND(YEAR(AprSun1+32)=CalendarYear,MONTH(AprSun1+32)=4),AprSun1+32,""))</f>
        <v>44314</v>
      </c>
      <c r="M16" s="4">
        <f>IF(DAY(AprSun1)=1,IF(AND(YEAR(AprSun1+26)=CalendarYear,MONTH(AprSun1+26)=4),AprSun1+26,""),IF(AND(YEAR(AprSun1+33)=CalendarYear,MONTH(AprSun1+33)=4),AprSun1+33,""))</f>
        <v>44315</v>
      </c>
      <c r="N16" s="4">
        <f>IF(DAY(AprSun1)=1,IF(AND(YEAR(AprSun1+27)=CalendarYear,MONTH(AprSun1+27)=4),AprSun1+27,""),IF(AND(YEAR(AprSun1+34)=CalendarYear,MONTH(AprSun1+34)=4),AprSun1+34,""))</f>
        <v>44316</v>
      </c>
      <c r="O16" s="35" t="str">
        <f>IF(DAY(AprSun1)=1,IF(AND(YEAR(AprSun1+28)=CalendarYear,MONTH(AprSun1+28)=4),AprSun1+28,""),IF(AND(YEAR(AprSun1+35)=CalendarYear,MONTH(AprSun1+35)=4),AprSun1+35,""))</f>
        <v/>
      </c>
      <c r="P16" s="91"/>
      <c r="R16" s="1"/>
      <c r="S16" s="11"/>
      <c r="V16" s="2"/>
      <c r="AD16" s="2"/>
      <c r="AL16" s="2"/>
    </row>
    <row r="17" spans="1:38" ht="15" customHeight="1" x14ac:dyDescent="0.2">
      <c r="B17" s="42" t="str">
        <f>IF(DAY(MarSun1)=1,IF(AND(YEAR(MarSun1+29)=CalendarYear,MONTH(MarSun1+29)=3),MarSun1+29,""),IF(AND(YEAR(MarSun1+36)=CalendarYear,MONTH(MarSun1+36)=3),MarSun1+36,""))</f>
        <v/>
      </c>
      <c r="C17" s="37" t="str">
        <f>IF(DAY(MarSun1)=1,IF(AND(YEAR(MarSun1+30)=CalendarYear,MONTH(MarSun1+30)=3),MarSun1+30,""),IF(AND(YEAR(MarSun1+37)=CalendarYear,MONTH(MarSun1+37)=3),MarSun1+37,""))</f>
        <v/>
      </c>
      <c r="D17" s="37" t="str">
        <f>IF(DAY(MarSun1)=1,IF(AND(YEAR(MarSun1+31)=CalendarYear,MONTH(MarSun1+31)=3),MarSun1+31,""),IF(AND(YEAR(MarSun1+38)=CalendarYear,MONTH(MarSun1+38)=3),MarSun1+38,""))</f>
        <v/>
      </c>
      <c r="E17" s="37" t="str">
        <f>IF(DAY(MarSun1)=1,IF(AND(YEAR(MarSun1+32)=CalendarYear,MONTH(MarSun1+32)=3),MarSun1+32,""),IF(AND(YEAR(MarSun1+39)=CalendarYear,MONTH(MarSun1+39)=3),MarSun1+39,""))</f>
        <v/>
      </c>
      <c r="F17" s="37" t="str">
        <f>IF(DAY(MarSun1)=1,IF(AND(YEAR(MarSun1+33)=CalendarYear,MONTH(MarSun1+33)=3),MarSun1+33,""),IF(AND(YEAR(MarSun1+40)=CalendarYear,MONTH(MarSun1+40)=3),MarSun1+40,""))</f>
        <v/>
      </c>
      <c r="G17" s="37" t="str">
        <f>IF(DAY(MarSun1)=1,IF(AND(YEAR(MarSun1+34)=CalendarYear,MONTH(MarSun1+34)=3),MarSun1+34,""),IF(AND(YEAR(MarSun1+41)=CalendarYear,MONTH(MarSun1+41)=3),MarSun1+41,""))</f>
        <v/>
      </c>
      <c r="H17" s="38" t="str">
        <f>IF(DAY(MarSun1)=1,IF(AND(YEAR(MarSun1+35)=CalendarYear,MONTH(MarSun1+35)=3),MarSun1+35,""),IF(AND(YEAR(MarSun1+42)=CalendarYear,MONTH(MarSun1+42)=3),MarSun1+42,""))</f>
        <v/>
      </c>
      <c r="I17" s="37" t="str">
        <f>IF(DAY(AprSun1)=1,IF(AND(YEAR(AprSun1+29)=CalendarYear,MONTH(AprSun1+29)=4),AprSun1+29,""),IF(AND(YEAR(AprSun1+36)=CalendarYear,MONTH(AprSun1+36)=4),AprSun1+36,""))</f>
        <v/>
      </c>
      <c r="J17" s="37" t="str">
        <f>IF(DAY(AprSun1)=1,IF(AND(YEAR(AprSun1+30)=CalendarYear,MONTH(AprSun1+30)=4),AprSun1+30,""),IF(AND(YEAR(AprSun1+37)=CalendarYear,MONTH(AprSun1+37)=4),AprSun1+37,""))</f>
        <v/>
      </c>
      <c r="K17" s="37" t="str">
        <f>IF(DAY(AprSun1)=1,IF(AND(YEAR(AprSun1+31)=CalendarYear,MONTH(AprSun1+31)=4),AprSun1+31,""),IF(AND(YEAR(AprSun1+38)=CalendarYear,MONTH(AprSun1+38)=4),AprSun1+38,""))</f>
        <v/>
      </c>
      <c r="L17" s="37" t="str">
        <f>IF(DAY(AprSun1)=1,IF(AND(YEAR(AprSun1+32)=CalendarYear,MONTH(AprSun1+32)=4),AprSun1+32,""),IF(AND(YEAR(AprSun1+39)=CalendarYear,MONTH(AprSun1+39)=4),AprSun1+39,""))</f>
        <v/>
      </c>
      <c r="M17" s="37" t="str">
        <f>IF(DAY(AprSun1)=1,IF(AND(YEAR(AprSun1+33)=CalendarYear,MONTH(AprSun1+33)=4),AprSun1+33,""),IF(AND(YEAR(AprSun1+40)=CalendarYear,MONTH(AprSun1+40)=4),AprSun1+40,""))</f>
        <v/>
      </c>
      <c r="N17" s="37" t="str">
        <f>IF(DAY(AprSun1)=1,IF(AND(YEAR(AprSun1+34)=CalendarYear,MONTH(AprSun1+34)=4),AprSun1+34,""),IF(AND(YEAR(AprSun1+41)=CalendarYear,MONTH(AprSun1+41)=4),AprSun1+41,""))</f>
        <v/>
      </c>
      <c r="O17" s="38" t="str">
        <f>IF(DAY(AprSun1)=1,IF(AND(YEAR(AprSun1+35)=CalendarYear,MONTH(AprSun1+35)=4),AprSun1+35,""),IF(AND(YEAR(AprSun1+42)=CalendarYear,MONTH(AprSun1+42)=4),AprSun1+42,""))</f>
        <v/>
      </c>
      <c r="P17" s="91"/>
      <c r="R17" s="77"/>
      <c r="V17" s="2"/>
      <c r="AD17" s="2"/>
      <c r="AL17" s="2"/>
    </row>
    <row r="18" spans="1:38" ht="15" customHeight="1" x14ac:dyDescent="0.3">
      <c r="A18" s="24" t="s">
        <v>10</v>
      </c>
      <c r="B18" s="164" t="s">
        <v>30</v>
      </c>
      <c r="C18" s="154"/>
      <c r="D18" s="154"/>
      <c r="E18" s="154"/>
      <c r="F18" s="154"/>
      <c r="G18" s="154"/>
      <c r="H18" s="155"/>
      <c r="I18" s="154" t="s">
        <v>31</v>
      </c>
      <c r="J18" s="154"/>
      <c r="K18" s="154"/>
      <c r="L18" s="154"/>
      <c r="M18" s="154"/>
      <c r="N18" s="154"/>
      <c r="O18" s="155"/>
      <c r="P18" s="93"/>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70" t="s">
        <v>0</v>
      </c>
      <c r="C19" s="17" t="s">
        <v>51</v>
      </c>
      <c r="D19" s="17" t="s">
        <v>52</v>
      </c>
      <c r="E19" s="17" t="s">
        <v>53</v>
      </c>
      <c r="F19" s="17" t="s">
        <v>54</v>
      </c>
      <c r="G19" s="17" t="s">
        <v>55</v>
      </c>
      <c r="H19" s="34" t="s">
        <v>56</v>
      </c>
      <c r="I19" s="28" t="s">
        <v>0</v>
      </c>
      <c r="J19" s="17" t="s">
        <v>51</v>
      </c>
      <c r="K19" s="17" t="s">
        <v>52</v>
      </c>
      <c r="L19" s="17" t="s">
        <v>53</v>
      </c>
      <c r="M19" s="17" t="s">
        <v>54</v>
      </c>
      <c r="N19" s="17" t="s">
        <v>55</v>
      </c>
      <c r="O19" s="34" t="s">
        <v>56</v>
      </c>
      <c r="P19" s="91"/>
      <c r="R19" s="75" t="s">
        <v>66</v>
      </c>
      <c r="V19" s="2"/>
      <c r="AD19" s="2"/>
      <c r="AL19" s="2"/>
    </row>
    <row r="20" spans="1:38" ht="15" customHeight="1" x14ac:dyDescent="0.3">
      <c r="A20" s="24"/>
      <c r="B20" s="71" t="str">
        <f>IF(DAY(MaySun1)=1,"",IF(AND(YEAR(MaySun1+1)=CalendarYear,MONTH(MaySun1+1)=5),MaySun1+1,""))</f>
        <v/>
      </c>
      <c r="C20" s="4" t="str">
        <f>IF(DAY(MaySun1)=1,"",IF(AND(YEAR(MaySun1+2)=CalendarYear,MONTH(MaySun1+2)=5),MaySun1+2,""))</f>
        <v/>
      </c>
      <c r="D20" s="4" t="str">
        <f>IF(DAY(MaySun1)=1,"",IF(AND(YEAR(MaySun1+3)=CalendarYear,MONTH(MaySun1+3)=5),MaySun1+3,""))</f>
        <v/>
      </c>
      <c r="E20" s="4" t="str">
        <f>IF(DAY(MaySun1)=1,"",IF(AND(YEAR(MaySun1+4)=CalendarYear,MONTH(MaySun1+4)=5),MaySun1+4,""))</f>
        <v/>
      </c>
      <c r="F20" s="4" t="str">
        <f>IF(DAY(MaySun1)=1,"",IF(AND(YEAR(MaySun1+5)=CalendarYear,MONTH(MaySun1+5)=5),MaySun1+5,""))</f>
        <v/>
      </c>
      <c r="G20" s="27" t="str">
        <f>IF(DAY(MaySun1)=1,"",IF(AND(YEAR(MaySun1+6)=CalendarYear,MONTH(MaySun1+6)=5),MaySun1+6,""))</f>
        <v/>
      </c>
      <c r="H20" s="35">
        <f>IF(DAY(MaySun1)=1,IF(AND(YEAR(MaySun1)=CalendarYear,MONTH(MaySun1)=5),MaySun1,""),IF(AND(YEAR(MaySun1+7)=CalendarYear,MONTH(MaySun1+7)=5),MaySun1+7,""))</f>
        <v>44317</v>
      </c>
      <c r="I20" s="27" t="str">
        <f>IF(DAY(JunSun1)=1,"",IF(AND(YEAR(JunSun1+1)=CalendarYear,MONTH(JunSun1+1)=6),JunSun1+1,""))</f>
        <v/>
      </c>
      <c r="J20" s="27" t="str">
        <f>IF(DAY(JunSun1)=1,"",IF(AND(YEAR(JunSun1+2)=CalendarYear,MONTH(JunSun1+2)=6),JunSun1+2,""))</f>
        <v/>
      </c>
      <c r="K20" s="29">
        <f>IF(DAY(JunSun1)=1,"",IF(AND(YEAR(JunSun1+3)=CalendarYear,MONTH(JunSun1+3)=6),JunSun1+3,""))</f>
        <v>44348</v>
      </c>
      <c r="L20" s="29">
        <f>IF(DAY(JunSun1)=1,"",IF(AND(YEAR(JunSun1+4)=CalendarYear,MONTH(JunSun1+4)=6),JunSun1+4,""))</f>
        <v>44349</v>
      </c>
      <c r="M20" s="4">
        <f>IF(DAY(JunSun1)=1,"",IF(AND(YEAR(JunSun1+5)=CalendarYear,MONTH(JunSun1+5)=6),JunSun1+5,""))</f>
        <v>44350</v>
      </c>
      <c r="N20" s="4">
        <f>IF(DAY(JunSun1)=1,"",IF(AND(YEAR(JunSun1+6)=CalendarYear,MONTH(JunSun1+6)=6),JunSun1+6,""))</f>
        <v>44351</v>
      </c>
      <c r="O20" s="35">
        <f>IF(DAY(JunSun1)=1,IF(AND(YEAR(JunSun1)=CalendarYear,MONTH(JunSun1)=6),JunSun1,""),IF(AND(YEAR(JunSun1+7)=CalendarYear,MONTH(JunSun1+7)=6),JunSun1+7,""))</f>
        <v>44352</v>
      </c>
      <c r="P20" s="91"/>
      <c r="R20" s="75" t="s">
        <v>64</v>
      </c>
      <c r="V20" s="2"/>
      <c r="AD20" s="2"/>
      <c r="AL20" s="2"/>
    </row>
    <row r="21" spans="1:38" ht="15" customHeight="1" x14ac:dyDescent="0.3">
      <c r="B21" s="71">
        <f>IF(DAY(MaySun1)=1,IF(AND(YEAR(MaySun1+1)=CalendarYear,MONTH(MaySun1+1)=5),MaySun1+1,""),IF(AND(YEAR(MaySun1+8)=CalendarYear,MONTH(MaySun1+8)=5),MaySun1+8,""))</f>
        <v>44318</v>
      </c>
      <c r="C21" s="29">
        <f>IF(DAY(MaySun1)=1,IF(AND(YEAR(MaySun1+2)=CalendarYear,MONTH(MaySun1+2)=5),MaySun1+2,""),IF(AND(YEAR(MaySun1+9)=CalendarYear,MONTH(MaySun1+9)=5),MaySun1+9,""))</f>
        <v>44319</v>
      </c>
      <c r="D21" s="29">
        <f>IF(DAY(MaySun1)=1,IF(AND(YEAR(MaySun1+3)=CalendarYear,MONTH(MaySun1+3)=5),MaySun1+3,""),IF(AND(YEAR(MaySun1+10)=CalendarYear,MONTH(MaySun1+10)=5),MaySun1+10,""))</f>
        <v>44320</v>
      </c>
      <c r="E21" s="29">
        <f>IF(DAY(MaySun1)=1,IF(AND(YEAR(MaySun1+4)=CalendarYear,MONTH(MaySun1+4)=5),MaySun1+4,""),IF(AND(YEAR(MaySun1+11)=CalendarYear,MONTH(MaySun1+11)=5),MaySun1+11,""))</f>
        <v>44321</v>
      </c>
      <c r="F21" s="4">
        <f>IF(DAY(MaySun1)=1,IF(AND(YEAR(MaySun1+5)=CalendarYear,MONTH(MaySun1+5)=5),MaySun1+5,""),IF(AND(YEAR(MaySun1+12)=CalendarYear,MONTH(MaySun1+12)=5),MaySun1+12,""))</f>
        <v>44322</v>
      </c>
      <c r="G21" s="4">
        <f>IF(DAY(MaySun1)=1,IF(AND(YEAR(MaySun1+6)=CalendarYear,MONTH(MaySun1+6)=5),MaySun1+6,""),IF(AND(YEAR(MaySun1+13)=CalendarYear,MONTH(MaySun1+13)=5),MaySun1+13,""))</f>
        <v>44323</v>
      </c>
      <c r="H21" s="35">
        <f>IF(DAY(MaySun1)=1,IF(AND(YEAR(MaySun1+7)=CalendarYear,MONTH(MaySun1+7)=5),MaySun1+7,""),IF(AND(YEAR(MaySun1+14)=CalendarYear,MONTH(MaySun1+14)=5),MaySun1+14,""))</f>
        <v>44324</v>
      </c>
      <c r="I21" s="27">
        <f>IF(DAY(JunSun1)=1,IF(AND(YEAR(JunSun1+1)=CalendarYear,MONTH(JunSun1+1)=6),JunSun1+1,""),IF(AND(YEAR(JunSun1+8)=CalendarYear,MONTH(JunSun1+8)=6),JunSun1+8,""))</f>
        <v>44353</v>
      </c>
      <c r="J21" s="4">
        <f>IF(DAY(JunSun1)=1,IF(AND(YEAR(JunSun1+2)=CalendarYear,MONTH(JunSun1+2)=6),JunSun1+2,""),IF(AND(YEAR(JunSun1+9)=CalendarYear,MONTH(JunSun1+9)=6),JunSun1+9,""))</f>
        <v>44354</v>
      </c>
      <c r="K21" s="4">
        <f>IF(DAY(JunSun1)=1,IF(AND(YEAR(JunSun1+3)=CalendarYear,MONTH(JunSun1+3)=6),JunSun1+3,""),IF(AND(YEAR(JunSun1+10)=CalendarYear,MONTH(JunSun1+10)=6),JunSun1+10,""))</f>
        <v>44355</v>
      </c>
      <c r="L21" s="4">
        <f>IF(DAY(JunSun1)=1,IF(AND(YEAR(JunSun1+4)=CalendarYear,MONTH(JunSun1+4)=6),JunSun1+4,""),IF(AND(YEAR(JunSun1+11)=CalendarYear,MONTH(JunSun1+11)=6),JunSun1+11,""))</f>
        <v>44356</v>
      </c>
      <c r="M21" s="4">
        <f>IF(DAY(JunSun1)=1,IF(AND(YEAR(JunSun1+5)=CalendarYear,MONTH(JunSun1+5)=6),JunSun1+5,""),IF(AND(YEAR(JunSun1+12)=CalendarYear,MONTH(JunSun1+12)=6),JunSun1+12,""))</f>
        <v>44357</v>
      </c>
      <c r="N21" s="4">
        <f>IF(DAY(JunSun1)=1,IF(AND(YEAR(JunSun1+6)=CalendarYear,MONTH(JunSun1+6)=6),JunSun1+6,""),IF(AND(YEAR(JunSun1+13)=CalendarYear,MONTH(JunSun1+13)=6),JunSun1+13,""))</f>
        <v>44358</v>
      </c>
      <c r="O21" s="35">
        <f>IF(DAY(JunSun1)=1,IF(AND(YEAR(JunSun1+7)=CalendarYear,MONTH(JunSun1+7)=6),JunSun1+7,""),IF(AND(YEAR(JunSun1+14)=CalendarYear,MONTH(JunSun1+14)=6),JunSun1+14,""))</f>
        <v>44359</v>
      </c>
      <c r="P21" s="91"/>
      <c r="R21" s="75" t="s">
        <v>60</v>
      </c>
      <c r="V21" s="2"/>
      <c r="AD21" s="2"/>
      <c r="AL21" s="2"/>
    </row>
    <row r="22" spans="1:38" ht="15" customHeight="1" x14ac:dyDescent="0.3">
      <c r="B22" s="71">
        <f>IF(DAY(MaySun1)=1,IF(AND(YEAR(MaySun1+8)=CalendarYear,MONTH(MaySun1+8)=5),MaySun1+8,""),IF(AND(YEAR(MaySun1+15)=CalendarYear,MONTH(MaySun1+15)=5),MaySun1+15,""))</f>
        <v>44325</v>
      </c>
      <c r="C22" s="4">
        <f>IF(DAY(MaySun1)=1,IF(AND(YEAR(MaySun1+9)=CalendarYear,MONTH(MaySun1+9)=5),MaySun1+9,""),IF(AND(YEAR(MaySun1+16)=CalendarYear,MONTH(MaySun1+16)=5),MaySun1+16,""))</f>
        <v>44326</v>
      </c>
      <c r="D22" s="4">
        <f>IF(DAY(MaySun1)=1,IF(AND(YEAR(MaySun1+10)=CalendarYear,MONTH(MaySun1+10)=5),MaySun1+10,""),IF(AND(YEAR(MaySun1+17)=CalendarYear,MONTH(MaySun1+17)=5),MaySun1+17,""))</f>
        <v>44327</v>
      </c>
      <c r="E22" s="4">
        <f>IF(DAY(MaySun1)=1,IF(AND(YEAR(MaySun1+11)=CalendarYear,MONTH(MaySun1+11)=5),MaySun1+11,""),IF(AND(YEAR(MaySun1+18)=CalendarYear,MONTH(MaySun1+18)=5),MaySun1+18,""))</f>
        <v>44328</v>
      </c>
      <c r="F22" s="27">
        <f>IF(DAY(MaySun1)=1,IF(AND(YEAR(MaySun1+12)=CalendarYear,MONTH(MaySun1+12)=5),MaySun1+12,""),IF(AND(YEAR(MaySun1+19)=CalendarYear,MONTH(MaySun1+19)=5),MaySun1+19,""))</f>
        <v>44329</v>
      </c>
      <c r="G22" s="4">
        <f>IF(DAY(MaySun1)=1,IF(AND(YEAR(MaySun1+13)=CalendarYear,MONTH(MaySun1+13)=5),MaySun1+13,""),IF(AND(YEAR(MaySun1+20)=CalendarYear,MONTH(MaySun1+20)=5),MaySun1+20,""))</f>
        <v>44330</v>
      </c>
      <c r="H22" s="35">
        <f>IF(DAY(MaySun1)=1,IF(AND(YEAR(MaySun1+14)=CalendarYear,MONTH(MaySun1+14)=5),MaySun1+14,""),IF(AND(YEAR(MaySun1+21)=CalendarYear,MONTH(MaySun1+21)=5),MaySun1+21,""))</f>
        <v>44331</v>
      </c>
      <c r="I22" s="27">
        <f>IF(DAY(JunSun1)=1,IF(AND(YEAR(JunSun1+8)=CalendarYear,MONTH(JunSun1+8)=6),JunSun1+8,""),IF(AND(YEAR(JunSun1+15)=CalendarYear,MONTH(JunSun1+15)=6),JunSun1+15,""))</f>
        <v>44360</v>
      </c>
      <c r="J22" s="29">
        <f>IF(DAY(JunSun1)=1,IF(AND(YEAR(JunSun1+9)=CalendarYear,MONTH(JunSun1+9)=6),JunSun1+9,""),IF(AND(YEAR(JunSun1+16)=CalendarYear,MONTH(JunSun1+16)=6),JunSun1+16,""))</f>
        <v>44361</v>
      </c>
      <c r="K22" s="29">
        <f>IF(DAY(JunSun1)=1,IF(AND(YEAR(JunSun1+10)=CalendarYear,MONTH(JunSun1+10)=6),JunSun1+10,""),IF(AND(YEAR(JunSun1+17)=CalendarYear,MONTH(JunSun1+17)=6),JunSun1+17,""))</f>
        <v>44362</v>
      </c>
      <c r="L22" s="106">
        <f>IF(DAY(JunSun1)=1,IF(AND(YEAR(JunSun1+11)=CalendarYear,MONTH(JunSun1+11)=6),JunSun1+11,""),IF(AND(YEAR(JunSun1+18)=CalendarYear,MONTH(JunSun1+18)=6),JunSun1+18,""))</f>
        <v>44363</v>
      </c>
      <c r="M22" s="27">
        <f>IF(DAY(JunSun1)=1,IF(AND(YEAR(JunSun1+12)=CalendarYear,MONTH(JunSun1+12)=6),JunSun1+12,""),IF(AND(YEAR(JunSun1+19)=CalendarYear,MONTH(JunSun1+19)=6),JunSun1+19,""))</f>
        <v>44364</v>
      </c>
      <c r="N22" s="4">
        <f>IF(DAY(JunSun1)=1,IF(AND(YEAR(JunSun1+13)=CalendarYear,MONTH(JunSun1+13)=6),JunSun1+13,""),IF(AND(YEAR(JunSun1+20)=CalendarYear,MONTH(JunSun1+20)=6),JunSun1+20,""))</f>
        <v>44365</v>
      </c>
      <c r="O22" s="35">
        <f>IF(DAY(JunSun1)=1,IF(AND(YEAR(JunSun1+14)=CalendarYear,MONTH(JunSun1+14)=6),JunSun1+14,""),IF(AND(YEAR(JunSun1+21)=CalendarYear,MONTH(JunSun1+21)=6),JunSun1+21,""))</f>
        <v>44366</v>
      </c>
      <c r="P22" s="91"/>
      <c r="R22" s="76" t="s">
        <v>65</v>
      </c>
      <c r="V22" s="2"/>
      <c r="AD22" s="2"/>
      <c r="AL22" s="2"/>
    </row>
    <row r="23" spans="1:38" ht="15" customHeight="1" x14ac:dyDescent="0.2">
      <c r="B23" s="71">
        <f>IF(DAY(MaySun1)=1,IF(AND(YEAR(MaySun1+15)=CalendarYear,MONTH(MaySun1+15)=5),MaySun1+15,""),IF(AND(YEAR(MaySun1+22)=CalendarYear,MONTH(MaySun1+22)=5),MaySun1+22,""))</f>
        <v>44332</v>
      </c>
      <c r="C23" s="29">
        <f>IF(DAY(MaySun1)=1,IF(AND(YEAR(MaySun1+16)=CalendarYear,MONTH(MaySun1+16)=5),MaySun1+16,""),IF(AND(YEAR(MaySun1+23)=CalendarYear,MONTH(MaySun1+23)=5),MaySun1+23,""))</f>
        <v>44333</v>
      </c>
      <c r="D23" s="29">
        <f>IF(DAY(MaySun1)=1,IF(AND(YEAR(MaySun1+17)=CalendarYear,MONTH(MaySun1+17)=5),MaySun1+17,""),IF(AND(YEAR(MaySun1+24)=CalendarYear,MONTH(MaySun1+24)=5),MaySun1+24,""))</f>
        <v>44334</v>
      </c>
      <c r="E23" s="29">
        <f>IF(DAY(MaySun1)=1,IF(AND(YEAR(MaySun1+18)=CalendarYear,MONTH(MaySun1+18)=5),MaySun1+18,""),IF(AND(YEAR(MaySun1+25)=CalendarYear,MONTH(MaySun1+25)=5),MaySun1+25,""))</f>
        <v>44335</v>
      </c>
      <c r="F23" s="108">
        <f>IF(DAY(MaySun1)=1,IF(AND(YEAR(MaySun1+19)=CalendarYear,MONTH(MaySun1+19)=5),MaySun1+19,""),IF(AND(YEAR(MaySun1+26)=CalendarYear,MONTH(MaySun1+26)=5),MaySun1+26,""))</f>
        <v>44336</v>
      </c>
      <c r="G23" s="4">
        <f>IF(DAY(MaySun1)=1,IF(AND(YEAR(MaySun1+20)=CalendarYear,MONTH(MaySun1+20)=5),MaySun1+20,""),IF(AND(YEAR(MaySun1+27)=CalendarYear,MONTH(MaySun1+27)=5),MaySun1+27,""))</f>
        <v>44337</v>
      </c>
      <c r="H23" s="35">
        <f>IF(DAY(MaySun1)=1,IF(AND(YEAR(MaySun1+21)=CalendarYear,MONTH(MaySun1+21)=5),MaySun1+21,""),IF(AND(YEAR(MaySun1+28)=CalendarYear,MONTH(MaySun1+28)=5),MaySun1+28,""))</f>
        <v>44338</v>
      </c>
      <c r="I23" s="27">
        <f>IF(DAY(JunSun1)=1,IF(AND(YEAR(JunSun1+15)=CalendarYear,MONTH(JunSun1+15)=6),JunSun1+15,""),IF(AND(YEAR(JunSun1+22)=CalendarYear,MONTH(JunSun1+22)=6),JunSun1+22,""))</f>
        <v>44367</v>
      </c>
      <c r="J23" s="4">
        <f>IF(DAY(JunSun1)=1,IF(AND(YEAR(JunSun1+16)=CalendarYear,MONTH(JunSun1+16)=6),JunSun1+16,""),IF(AND(YEAR(JunSun1+23)=CalendarYear,MONTH(JunSun1+23)=6),JunSun1+23,""))</f>
        <v>44368</v>
      </c>
      <c r="K23" s="4">
        <f>IF(DAY(JunSun1)=1,IF(AND(YEAR(JunSun1+17)=CalendarYear,MONTH(JunSun1+17)=6),JunSun1+17,""),IF(AND(YEAR(JunSun1+24)=CalendarYear,MONTH(JunSun1+24)=6),JunSun1+24,""))</f>
        <v>44369</v>
      </c>
      <c r="L23" s="4">
        <f>IF(DAY(JunSun1)=1,IF(AND(YEAR(JunSun1+18)=CalendarYear,MONTH(JunSun1+18)=6),JunSun1+18,""),IF(AND(YEAR(JunSun1+25)=CalendarYear,MONTH(JunSun1+25)=6),JunSun1+25,""))</f>
        <v>44370</v>
      </c>
      <c r="M23" s="4">
        <f>IF(DAY(JunSun1)=1,IF(AND(YEAR(JunSun1+19)=CalendarYear,MONTH(JunSun1+19)=6),JunSun1+19,""),IF(AND(YEAR(JunSun1+26)=CalendarYear,MONTH(JunSun1+26)=6),JunSun1+26,""))</f>
        <v>44371</v>
      </c>
      <c r="N23" s="4">
        <f>IF(DAY(JunSun1)=1,IF(AND(YEAR(JunSun1+20)=CalendarYear,MONTH(JunSun1+20)=6),JunSun1+20,""),IF(AND(YEAR(JunSun1+27)=CalendarYear,MONTH(JunSun1+27)=6),JunSun1+27,""))</f>
        <v>44372</v>
      </c>
      <c r="O23" s="35">
        <f>IF(DAY(JunSun1)=1,IF(AND(YEAR(JunSun1+21)=CalendarYear,MONTH(JunSun1+21)=6),JunSun1+21,""),IF(AND(YEAR(JunSun1+28)=CalendarYear,MONTH(JunSun1+28)=6),JunSun1+28,""))</f>
        <v>44373</v>
      </c>
      <c r="P23" s="91"/>
      <c r="R23" s="77"/>
      <c r="V23" s="2"/>
      <c r="AD23" s="2"/>
      <c r="AL23" s="2"/>
    </row>
    <row r="24" spans="1:38" ht="15" customHeight="1" x14ac:dyDescent="0.2">
      <c r="B24" s="71">
        <f>IF(DAY(MaySun1)=1,IF(AND(YEAR(MaySun1+22)=CalendarYear,MONTH(MaySun1+22)=5),MaySun1+22,""),IF(AND(YEAR(MaySun1+29)=CalendarYear,MONTH(MaySun1+29)=5),MaySun1+29,""))</f>
        <v>44339</v>
      </c>
      <c r="C24" s="4">
        <f>IF(DAY(MaySun1)=1,IF(AND(YEAR(MaySun1+23)=CalendarYear,MONTH(MaySun1+23)=5),MaySun1+23,""),IF(AND(YEAR(MaySun1+30)=CalendarYear,MONTH(MaySun1+30)=5),MaySun1+30,""))</f>
        <v>44340</v>
      </c>
      <c r="D24" s="4">
        <f>IF(DAY(MaySun1)=1,IF(AND(YEAR(MaySun1+24)=CalendarYear,MONTH(MaySun1+24)=5),MaySun1+24,""),IF(AND(YEAR(MaySun1+31)=CalendarYear,MONTH(MaySun1+31)=5),MaySun1+31,""))</f>
        <v>44341</v>
      </c>
      <c r="E24" s="4">
        <f>IF(DAY(MaySun1)=1,IF(AND(YEAR(MaySun1+25)=CalendarYear,MONTH(MaySun1+25)=5),MaySun1+25,""),IF(AND(YEAR(MaySun1+32)=CalendarYear,MONTH(MaySun1+32)=5),MaySun1+32,""))</f>
        <v>44342</v>
      </c>
      <c r="F24" s="4">
        <f>IF(DAY(MaySun1)=1,IF(AND(YEAR(MaySun1+26)=CalendarYear,MONTH(MaySun1+26)=5),MaySun1+26,""),IF(AND(YEAR(MaySun1+33)=CalendarYear,MONTH(MaySun1+33)=5),MaySun1+33,""))</f>
        <v>44343</v>
      </c>
      <c r="G24" s="4">
        <f>IF(DAY(MaySun1)=1,IF(AND(YEAR(MaySun1+27)=CalendarYear,MONTH(MaySun1+27)=5),MaySun1+27,""),IF(AND(YEAR(MaySun1+34)=CalendarYear,MONTH(MaySun1+34)=5),MaySun1+34,""))</f>
        <v>44344</v>
      </c>
      <c r="H24" s="35">
        <f>IF(DAY(MaySun1)=1,IF(AND(YEAR(MaySun1+28)=CalendarYear,MONTH(MaySun1+28)=5),MaySun1+28,""),IF(AND(YEAR(MaySun1+35)=CalendarYear,MONTH(MaySun1+35)=5),MaySun1+35,""))</f>
        <v>44345</v>
      </c>
      <c r="I24" s="27">
        <f>IF(DAY(JunSun1)=1,IF(AND(YEAR(JunSun1+22)=CalendarYear,MONTH(JunSun1+22)=6),JunSun1+22,""),IF(AND(YEAR(JunSun1+29)=CalendarYear,MONTH(JunSun1+29)=6),JunSun1+29,""))</f>
        <v>44374</v>
      </c>
      <c r="J24" s="29">
        <f>IF(DAY(JunSun1)=1,IF(AND(YEAR(JunSun1+23)=CalendarYear,MONTH(JunSun1+23)=6),JunSun1+23,""),IF(AND(YEAR(JunSun1+30)=CalendarYear,MONTH(JunSun1+30)=6),JunSun1+30,""))</f>
        <v>44375</v>
      </c>
      <c r="K24" s="29">
        <f>IF(DAY(JunSun1)=1,IF(AND(YEAR(JunSun1+24)=CalendarYear,MONTH(JunSun1+24)=6),JunSun1+24,""),IF(AND(YEAR(JunSun1+31)=CalendarYear,MONTH(JunSun1+31)=6),JunSun1+31,""))</f>
        <v>44376</v>
      </c>
      <c r="L24" s="29">
        <f>IF(DAY(JunSun1)=1,IF(AND(YEAR(JunSun1+25)=CalendarYear,MONTH(JunSun1+25)=6),JunSun1+25,""),IF(AND(YEAR(JunSun1+32)=CalendarYear,MONTH(JunSun1+32)=6),JunSun1+32,""))</f>
        <v>44377</v>
      </c>
      <c r="M24" s="4" t="str">
        <f>IF(DAY(JunSun1)=1,IF(AND(YEAR(JunSun1+26)=CalendarYear,MONTH(JunSun1+26)=6),JunSun1+26,""),IF(AND(YEAR(JunSun1+33)=CalendarYear,MONTH(JunSun1+33)=6),JunSun1+33,""))</f>
        <v/>
      </c>
      <c r="N24" s="4" t="str">
        <f>IF(DAY(JunSun1)=1,IF(AND(YEAR(JunSun1+27)=CalendarYear,MONTH(JunSun1+27)=6),JunSun1+27,""),IF(AND(YEAR(JunSun1+34)=CalendarYear,MONTH(JunSun1+34)=6),JunSun1+34,""))</f>
        <v/>
      </c>
      <c r="O24" s="35" t="str">
        <f>IF(DAY(JunSun1)=1,IF(AND(YEAR(JunSun1+28)=CalendarYear,MONTH(JunSun1+28)=6),JunSun1+28,""),IF(AND(YEAR(JunSun1+35)=CalendarYear,MONTH(JunSun1+35)=6),JunSun1+35,""))</f>
        <v/>
      </c>
      <c r="P24" s="91"/>
      <c r="R24" s="1"/>
      <c r="V24" s="2"/>
      <c r="AD24" s="2"/>
      <c r="AL24" s="2"/>
    </row>
    <row r="25" spans="1:38" ht="15" customHeight="1" x14ac:dyDescent="0.2">
      <c r="B25" s="72">
        <f>IF(DAY(MaySun1)=1,IF(AND(YEAR(MaySun1+29)=CalendarYear,MONTH(MaySun1+29)=5),MaySun1+29,""),IF(AND(YEAR(MaySun1+36)=CalendarYear,MONTH(MaySun1+36)=5),MaySun1+36,""))</f>
        <v>44346</v>
      </c>
      <c r="C25" s="73">
        <f>IF(DAY(MaySun1)=1,IF(AND(YEAR(MaySun1+30)=CalendarYear,MONTH(MaySun1+30)=5),MaySun1+30,""),IF(AND(YEAR(MaySun1+37)=CalendarYear,MONTH(MaySun1+37)=5),MaySun1+37,""))</f>
        <v>44347</v>
      </c>
      <c r="D25" s="37" t="str">
        <f>IF(DAY(MaySun1)=1,IF(AND(YEAR(MaySun1+31)=CalendarYear,MONTH(MaySun1+31)=5),MaySun1+31,""),IF(AND(YEAR(MaySun1+38)=CalendarYear,MONTH(MaySun1+38)=5),MaySun1+38,""))</f>
        <v/>
      </c>
      <c r="E25" s="37" t="str">
        <f>IF(DAY(MaySun1)=1,IF(AND(YEAR(MaySun1+32)=CalendarYear,MONTH(MaySun1+32)=5),MaySun1+32,""),IF(AND(YEAR(MaySun1+39)=CalendarYear,MONTH(MaySun1+39)=5),MaySun1+39,""))</f>
        <v/>
      </c>
      <c r="F25" s="37" t="str">
        <f>IF(DAY(MaySun1)=1,IF(AND(YEAR(MaySun1+33)=CalendarYear,MONTH(MaySun1+33)=5),MaySun1+33,""),IF(AND(YEAR(MaySun1+40)=CalendarYear,MONTH(MaySun1+40)=5),MaySun1+40,""))</f>
        <v/>
      </c>
      <c r="G25" s="37" t="str">
        <f>IF(DAY(MaySun1)=1,IF(AND(YEAR(MaySun1+34)=CalendarYear,MONTH(MaySun1+34)=5),MaySun1+34,""),IF(AND(YEAR(MaySun1+41)=CalendarYear,MONTH(MaySun1+41)=5),MaySun1+41,""))</f>
        <v/>
      </c>
      <c r="H25" s="38" t="str">
        <f>IF(DAY(MaySun1)=1,IF(AND(YEAR(MaySun1+35)=CalendarYear,MONTH(MaySun1+35)=5),MaySun1+35,""),IF(AND(YEAR(MaySun1+42)=CalendarYear,MONTH(MaySun1+42)=5),MaySun1+42,""))</f>
        <v/>
      </c>
      <c r="I25" s="37" t="str">
        <f>IF(DAY(JunSun1)=1,IF(AND(YEAR(JunSun1+29)=CalendarYear,MONTH(JunSun1+29)=6),JunSun1+29,""),IF(AND(YEAR(JunSun1+36)=CalendarYear,MONTH(JunSun1+36)=6),JunSun1+36,""))</f>
        <v/>
      </c>
      <c r="J25" s="37" t="str">
        <f>IF(DAY(JunSun1)=1,IF(AND(YEAR(JunSun1+30)=CalendarYear,MONTH(JunSun1+30)=6),JunSun1+30,""),IF(AND(YEAR(JunSun1+37)=CalendarYear,MONTH(JunSun1+37)=6),JunSun1+37,""))</f>
        <v/>
      </c>
      <c r="K25" s="37" t="str">
        <f>IF(DAY(JunSun1)=1,IF(AND(YEAR(JunSun1+31)=CalendarYear,MONTH(JunSun1+31)=6),JunSun1+31,""),IF(AND(YEAR(JunSun1+38)=CalendarYear,MONTH(JunSun1+38)=6),JunSun1+38,""))</f>
        <v/>
      </c>
      <c r="L25" s="37" t="str">
        <f>IF(DAY(JunSun1)=1,IF(AND(YEAR(JunSun1+32)=CalendarYear,MONTH(JunSun1+32)=6),JunSun1+32,""),IF(AND(YEAR(JunSun1+39)=CalendarYear,MONTH(JunSun1+39)=6),JunSun1+39,""))</f>
        <v/>
      </c>
      <c r="M25" s="37" t="str">
        <f>IF(DAY(JunSun1)=1,IF(AND(YEAR(JunSun1+33)=CalendarYear,MONTH(JunSun1+33)=6),JunSun1+33,""),IF(AND(YEAR(JunSun1+40)=CalendarYear,MONTH(JunSun1+40)=6),JunSun1+40,""))</f>
        <v/>
      </c>
      <c r="N25" s="37" t="str">
        <f>IF(DAY(JunSun1)=1,IF(AND(YEAR(JunSun1+34)=CalendarYear,MONTH(JunSun1+34)=6),JunSun1+34,""),IF(AND(YEAR(JunSun1+41)=CalendarYear,MONTH(JunSun1+41)=6),JunSun1+41,""))</f>
        <v/>
      </c>
      <c r="O25" s="38" t="str">
        <f>IF(DAY(JunSun1)=1,IF(AND(YEAR(JunSun1+35)=CalendarYear,MONTH(JunSun1+35)=6),JunSun1+35,""),IF(AND(YEAR(JunSun1+42)=CalendarYear,MONTH(JunSun1+42)=6),JunSun1+42,""))</f>
        <v/>
      </c>
      <c r="P25" s="91"/>
      <c r="S25" s="12"/>
      <c r="V25" s="2"/>
      <c r="AD25" s="2"/>
      <c r="AL25" s="2"/>
    </row>
    <row r="26" spans="1:38" ht="15" customHeight="1" x14ac:dyDescent="0.2">
      <c r="A26" s="24" t="s">
        <v>11</v>
      </c>
      <c r="B26" s="164" t="s">
        <v>32</v>
      </c>
      <c r="C26" s="154"/>
      <c r="D26" s="154"/>
      <c r="E26" s="154"/>
      <c r="F26" s="154"/>
      <c r="G26" s="154"/>
      <c r="H26" s="155"/>
      <c r="I26" s="154" t="s">
        <v>33</v>
      </c>
      <c r="J26" s="154"/>
      <c r="K26" s="154"/>
      <c r="L26" s="154"/>
      <c r="M26" s="154"/>
      <c r="N26" s="154"/>
      <c r="O26" s="155"/>
      <c r="P26" s="92"/>
      <c r="Q26" s="2"/>
      <c r="T26" s="2"/>
      <c r="U26" s="2"/>
      <c r="V26" s="2"/>
      <c r="AD26" s="2"/>
      <c r="AL26" s="2"/>
    </row>
    <row r="27" spans="1:38" ht="15" customHeight="1" x14ac:dyDescent="0.2">
      <c r="A27" s="24" t="s">
        <v>20</v>
      </c>
      <c r="B27" s="70" t="s">
        <v>0</v>
      </c>
      <c r="C27" s="17" t="s">
        <v>51</v>
      </c>
      <c r="D27" s="17" t="s">
        <v>52</v>
      </c>
      <c r="E27" s="17" t="s">
        <v>53</v>
      </c>
      <c r="F27" s="17" t="s">
        <v>54</v>
      </c>
      <c r="G27" s="17" t="s">
        <v>55</v>
      </c>
      <c r="H27" s="34" t="s">
        <v>56</v>
      </c>
      <c r="I27" s="28" t="s">
        <v>0</v>
      </c>
      <c r="J27" s="17" t="s">
        <v>51</v>
      </c>
      <c r="K27" s="17" t="s">
        <v>52</v>
      </c>
      <c r="L27" s="17" t="s">
        <v>53</v>
      </c>
      <c r="M27" s="17" t="s">
        <v>54</v>
      </c>
      <c r="N27" s="17" t="s">
        <v>55</v>
      </c>
      <c r="O27" s="34" t="s">
        <v>56</v>
      </c>
      <c r="P27" s="91"/>
    </row>
    <row r="28" spans="1:38" ht="15" customHeight="1" x14ac:dyDescent="0.2">
      <c r="A28" s="24"/>
      <c r="B28" s="71" t="str">
        <f>IF(DAY(JulSun1)=1,"",IF(AND(YEAR(JulSun1+1)=CalendarYear,MONTH(JulSun1+1)=7),JulSun1+1,""))</f>
        <v/>
      </c>
      <c r="C28" s="4" t="str">
        <f>IF(DAY(JulSun1)=1,"",IF(AND(YEAR(JulSun1+2)=CalendarYear,MONTH(JulSun1+2)=7),JulSun1+2,""))</f>
        <v/>
      </c>
      <c r="D28" s="4" t="str">
        <f>IF(DAY(JulSun1)=1,"",IF(AND(YEAR(JulSun1+3)=CalendarYear,MONTH(JulSun1+3)=7),JulSun1+3,""))</f>
        <v/>
      </c>
      <c r="E28" s="4" t="str">
        <f>IF(DAY(JulSun1)=1,"",IF(AND(YEAR(JulSun1+4)=CalendarYear,MONTH(JulSun1+4)=7),JulSun1+4,""))</f>
        <v/>
      </c>
      <c r="F28" s="4">
        <f>IF(DAY(JulSun1)=1,"",IF(AND(YEAR(JulSun1+5)=CalendarYear,MONTH(JulSun1+5)=7),JulSun1+5,""))</f>
        <v>44378</v>
      </c>
      <c r="G28" s="4">
        <f>IF(DAY(JulSun1)=1,"",IF(AND(YEAR(JulSun1+6)=CalendarYear,MONTH(JulSun1+6)=7),JulSun1+6,""))</f>
        <v>44379</v>
      </c>
      <c r="H28" s="35">
        <f>IF(DAY(JulSun1)=1,IF(AND(YEAR(JulSun1)=CalendarYear,MONTH(JulSun1)=7),JulSun1,""),IF(AND(YEAR(JulSun1+7)=CalendarYear,MONTH(JulSun1+7)=7),JulSun1+7,""))</f>
        <v>44380</v>
      </c>
      <c r="I28" s="27">
        <f>IF(DAY(AugSun1)=1,"",IF(AND(YEAR(AugSun1+1)=CalendarYear,MONTH(AugSun1+1)=8),AugSun1+1,""))</f>
        <v>44409</v>
      </c>
      <c r="J28" s="27">
        <f>IF(DAY(AugSun1)=1,"",IF(AND(YEAR(AugSun1+2)=CalendarYear,MONTH(AugSun1+2)=8),AugSun1+2,""))</f>
        <v>44410</v>
      </c>
      <c r="K28" s="4">
        <f>IF(DAY(AugSun1)=1,"",IF(AND(YEAR(AugSun1+3)=CalendarYear,MONTH(AugSun1+3)=8),AugSun1+3,""))</f>
        <v>44411</v>
      </c>
      <c r="L28" s="4">
        <f>IF(DAY(AugSun1)=1,"",IF(AND(YEAR(AugSun1+4)=CalendarYear,MONTH(AugSun1+4)=8),AugSun1+4,""))</f>
        <v>44412</v>
      </c>
      <c r="M28" s="4">
        <f>IF(DAY(AugSun1)=1,"",IF(AND(YEAR(AugSun1+5)=CalendarYear,MONTH(AugSun1+5)=8),AugSun1+5,""))</f>
        <v>44413</v>
      </c>
      <c r="N28" s="4">
        <f>IF(DAY(AugSun1)=1,"",IF(AND(YEAR(AugSun1+6)=CalendarYear,MONTH(AugSun1+6)=8),AugSun1+6,""))</f>
        <v>44414</v>
      </c>
      <c r="O28" s="35">
        <f>IF(DAY(AugSun1)=1,IF(AND(YEAR(AugSun1)=CalendarYear,MONTH(AugSun1)=8),AugSun1,""),IF(AND(YEAR(AugSun1+7)=CalendarYear,MONTH(AugSun1+7)=8),AugSun1+7,""))</f>
        <v>44415</v>
      </c>
      <c r="P28" s="91"/>
    </row>
    <row r="29" spans="1:38" ht="15" customHeight="1" x14ac:dyDescent="0.2">
      <c r="A29" s="24"/>
      <c r="B29" s="71">
        <f>IF(DAY(JulSun1)=1,IF(AND(YEAR(JulSun1+1)=CalendarYear,MONTH(JulSun1+1)=7),JulSun1+1,""),IF(AND(YEAR(JulSun1+8)=CalendarYear,MONTH(JulSun1+8)=7),JulSun1+8,""))</f>
        <v>44381</v>
      </c>
      <c r="C29" s="4">
        <f>IF(DAY(JulSun1)=1,IF(AND(YEAR(JulSun1+2)=CalendarYear,MONTH(JulSun1+2)=7),JulSun1+2,""),IF(AND(YEAR(JulSun1+9)=CalendarYear,MONTH(JulSun1+9)=7),JulSun1+9,""))</f>
        <v>44382</v>
      </c>
      <c r="D29" s="4">
        <f>IF(DAY(JulSun1)=1,IF(AND(YEAR(JulSun1+3)=CalendarYear,MONTH(JulSun1+3)=7),JulSun1+3,""),IF(AND(YEAR(JulSun1+10)=CalendarYear,MONTH(JulSun1+10)=7),JulSun1+10,""))</f>
        <v>44383</v>
      </c>
      <c r="E29" s="4">
        <f>IF(DAY(JulSun1)=1,IF(AND(YEAR(JulSun1+4)=CalendarYear,MONTH(JulSun1+4)=7),JulSun1+4,""),IF(AND(YEAR(JulSun1+11)=CalendarYear,MONTH(JulSun1+11)=7),JulSun1+11,""))</f>
        <v>44384</v>
      </c>
      <c r="F29" s="4">
        <f>IF(DAY(JulSun1)=1,IF(AND(YEAR(JulSun1+5)=CalendarYear,MONTH(JulSun1+5)=7),JulSun1+5,""),IF(AND(YEAR(JulSun1+12)=CalendarYear,MONTH(JulSun1+12)=7),JulSun1+12,""))</f>
        <v>44385</v>
      </c>
      <c r="G29" s="4">
        <f>IF(DAY(JulSun1)=1,IF(AND(YEAR(JulSun1+6)=CalendarYear,MONTH(JulSun1+6)=7),JulSun1+6,""),IF(AND(YEAR(JulSun1+13)=CalendarYear,MONTH(JulSun1+13)=7),JulSun1+13,""))</f>
        <v>44386</v>
      </c>
      <c r="H29" s="35">
        <f>IF(DAY(JulSun1)=1,IF(AND(YEAR(JulSun1+7)=CalendarYear,MONTH(JulSun1+7)=7),JulSun1+7,""),IF(AND(YEAR(JulSun1+14)=CalendarYear,MONTH(JulSun1+14)=7),JulSun1+14,""))</f>
        <v>44387</v>
      </c>
      <c r="I29" s="27">
        <f>IF(DAY(AugSun1)=1,IF(AND(YEAR(AugSun1+1)=CalendarYear,MONTH(AugSun1+1)=8),AugSun1+1,""),IF(AND(YEAR(AugSun1+8)=CalendarYear,MONTH(AugSun1+8)=8),AugSun1+8,""))</f>
        <v>44416</v>
      </c>
      <c r="J29" s="106">
        <f>IF(DAY(AugSun1)=1,IF(AND(YEAR(AugSun1+2)=CalendarYear,MONTH(AugSun1+2)=8),AugSun1+2,""),IF(AND(YEAR(AugSun1+9)=CalendarYear,MONTH(AugSun1+9)=8),AugSun1+9,""))</f>
        <v>44417</v>
      </c>
      <c r="K29" s="29">
        <f>IF(DAY(AugSun1)=1,IF(AND(YEAR(AugSun1+3)=CalendarYear,MONTH(AugSun1+3)=8),AugSun1+3,""),IF(AND(YEAR(AugSun1+10)=CalendarYear,MONTH(AugSun1+10)=8),AugSun1+10,""))</f>
        <v>44418</v>
      </c>
      <c r="L29" s="29">
        <f>IF(DAY(AugSun1)=1,IF(AND(YEAR(AugSun1+4)=CalendarYear,MONTH(AugSun1+4)=8),AugSun1+4,""),IF(AND(YEAR(AugSun1+11)=CalendarYear,MONTH(AugSun1+11)=8),AugSun1+11,""))</f>
        <v>44419</v>
      </c>
      <c r="M29" s="4">
        <f>IF(DAY(AugSun1)=1,IF(AND(YEAR(AugSun1+5)=CalendarYear,MONTH(AugSun1+5)=8),AugSun1+5,""),IF(AND(YEAR(AugSun1+12)=CalendarYear,MONTH(AugSun1+12)=8),AugSun1+12,""))</f>
        <v>44420</v>
      </c>
      <c r="N29" s="4">
        <f>IF(DAY(AugSun1)=1,IF(AND(YEAR(AugSun1+6)=CalendarYear,MONTH(AugSun1+6)=8),AugSun1+6,""),IF(AND(YEAR(AugSun1+13)=CalendarYear,MONTH(AugSun1+13)=8),AugSun1+13,""))</f>
        <v>44421</v>
      </c>
      <c r="O29" s="35">
        <f>IF(DAY(AugSun1)=1,IF(AND(YEAR(AugSun1+7)=CalendarYear,MONTH(AugSun1+7)=8),AugSun1+7,""),IF(AND(YEAR(AugSun1+14)=CalendarYear,MONTH(AugSun1+14)=8),AugSun1+14,""))</f>
        <v>44422</v>
      </c>
      <c r="P29" s="91"/>
    </row>
    <row r="30" spans="1:38" ht="15" customHeight="1" x14ac:dyDescent="0.2">
      <c r="B30" s="71">
        <f>IF(DAY(JulSun1)=1,IF(AND(YEAR(JulSun1+8)=CalendarYear,MONTH(JulSun1+8)=7),JulSun1+8,""),IF(AND(YEAR(JulSun1+15)=CalendarYear,MONTH(JulSun1+15)=7),JulSun1+15,""))</f>
        <v>44388</v>
      </c>
      <c r="C30" s="29">
        <f>IF(DAY(JulSun1)=1,IF(AND(YEAR(JulSun1+9)=CalendarYear,MONTH(JulSun1+9)=7),JulSun1+9,""),IF(AND(YEAR(JulSun1+16)=CalendarYear,MONTH(JulSun1+16)=7),JulSun1+16,""))</f>
        <v>44389</v>
      </c>
      <c r="D30" s="29">
        <f>IF(DAY(JulSun1)=1,IF(AND(YEAR(JulSun1+10)=CalendarYear,MONTH(JulSun1+10)=7),JulSun1+10,""),IF(AND(YEAR(JulSun1+17)=CalendarYear,MONTH(JulSun1+17)=7),JulSun1+17,""))</f>
        <v>44390</v>
      </c>
      <c r="E30" s="29">
        <f>IF(DAY(JulSun1)=1,IF(AND(YEAR(JulSun1+11)=CalendarYear,MONTH(JulSun1+11)=7),JulSun1+11,""),IF(AND(YEAR(JulSun1+18)=CalendarYear,MONTH(JulSun1+18)=7),JulSun1+18,""))</f>
        <v>44391</v>
      </c>
      <c r="F30" s="4">
        <f>IF(DAY(JulSun1)=1,IF(AND(YEAR(JulSun1+12)=CalendarYear,MONTH(JulSun1+12)=7),JulSun1+12,""),IF(AND(YEAR(JulSun1+19)=CalendarYear,MONTH(JulSun1+19)=7),JulSun1+19,""))</f>
        <v>44392</v>
      </c>
      <c r="G30" s="4">
        <f>IF(DAY(JulSun1)=1,IF(AND(YEAR(JulSun1+13)=CalendarYear,MONTH(JulSun1+13)=7),JulSun1+13,""),IF(AND(YEAR(JulSun1+20)=CalendarYear,MONTH(JulSun1+20)=7),JulSun1+20,""))</f>
        <v>44393</v>
      </c>
      <c r="H30" s="35">
        <f>IF(DAY(JulSun1)=1,IF(AND(YEAR(JulSun1+14)=CalendarYear,MONTH(JulSun1+14)=7),JulSun1+14,""),IF(AND(YEAR(JulSun1+21)=CalendarYear,MONTH(JulSun1+21)=7),JulSun1+21,""))</f>
        <v>44394</v>
      </c>
      <c r="I30" s="27">
        <f>IF(DAY(AugSun1)=1,IF(AND(YEAR(AugSun1+8)=CalendarYear,MONTH(AugSun1+8)=8),AugSun1+8,""),IF(AND(YEAR(AugSun1+15)=CalendarYear,MONTH(AugSun1+15)=8),AugSun1+15,""))</f>
        <v>44423</v>
      </c>
      <c r="J30" s="4">
        <f>IF(DAY(AugSun1)=1,IF(AND(YEAR(AugSun1+9)=CalendarYear,MONTH(AugSun1+9)=8),AugSun1+9,""),IF(AND(YEAR(AugSun1+16)=CalendarYear,MONTH(AugSun1+16)=8),AugSun1+16,""))</f>
        <v>44424</v>
      </c>
      <c r="K30" s="4">
        <f>IF(DAY(AugSun1)=1,IF(AND(YEAR(AugSun1+10)=CalendarYear,MONTH(AugSun1+10)=8),AugSun1+10,""),IF(AND(YEAR(AugSun1+17)=CalendarYear,MONTH(AugSun1+17)=8),AugSun1+17,""))</f>
        <v>44425</v>
      </c>
      <c r="L30" s="4">
        <f>IF(DAY(AugSun1)=1,IF(AND(YEAR(AugSun1+11)=CalendarYear,MONTH(AugSun1+11)=8),AugSun1+11,""),IF(AND(YEAR(AugSun1+18)=CalendarYear,MONTH(AugSun1+18)=8),AugSun1+18,""))</f>
        <v>44426</v>
      </c>
      <c r="M30" s="4">
        <f>IF(DAY(AugSun1)=1,IF(AND(YEAR(AugSun1+12)=CalendarYear,MONTH(AugSun1+12)=8),AugSun1+12,""),IF(AND(YEAR(AugSun1+19)=CalendarYear,MONTH(AugSun1+19)=8),AugSun1+19,""))</f>
        <v>44427</v>
      </c>
      <c r="N30" s="4">
        <f>IF(DAY(AugSun1)=1,IF(AND(YEAR(AugSun1+13)=CalendarYear,MONTH(AugSun1+13)=8),AugSun1+13,""),IF(AND(YEAR(AugSun1+20)=CalendarYear,MONTH(AugSun1+20)=8),AugSun1+20,""))</f>
        <v>44428</v>
      </c>
      <c r="O30" s="35">
        <f>IF(DAY(AugSun1)=1,IF(AND(YEAR(AugSun1+14)=CalendarYear,MONTH(AugSun1+14)=8),AugSun1+14,""),IF(AND(YEAR(AugSun1+21)=CalendarYear,MONTH(AugSun1+21)=8),AugSun1+21,""))</f>
        <v>44429</v>
      </c>
      <c r="P30" s="91"/>
    </row>
    <row r="31" spans="1:38" ht="15" customHeight="1" x14ac:dyDescent="0.2">
      <c r="B31" s="71">
        <f>IF(DAY(JulSun1)=1,IF(AND(YEAR(JulSun1+15)=CalendarYear,MONTH(JulSun1+15)=7),JulSun1+15,""),IF(AND(YEAR(JulSun1+22)=CalendarYear,MONTH(JulSun1+22)=7),JulSun1+22,""))</f>
        <v>44395</v>
      </c>
      <c r="C31" s="4">
        <f>IF(DAY(JulSun1)=1,IF(AND(YEAR(JulSun1+16)=CalendarYear,MONTH(JulSun1+16)=7),JulSun1+16,""),IF(AND(YEAR(JulSun1+23)=CalendarYear,MONTH(JulSun1+23)=7),JulSun1+23,""))</f>
        <v>44396</v>
      </c>
      <c r="D31" s="4">
        <f>IF(DAY(JulSun1)=1,IF(AND(YEAR(JulSun1+17)=CalendarYear,MONTH(JulSun1+17)=7),JulSun1+17,""),IF(AND(YEAR(JulSun1+24)=CalendarYear,MONTH(JulSun1+24)=7),JulSun1+24,""))</f>
        <v>44397</v>
      </c>
      <c r="E31" s="4">
        <f>IF(DAY(JulSun1)=1,IF(AND(YEAR(JulSun1+18)=CalendarYear,MONTH(JulSun1+18)=7),JulSun1+18,""),IF(AND(YEAR(JulSun1+25)=CalendarYear,MONTH(JulSun1+25)=7),JulSun1+25,""))</f>
        <v>44398</v>
      </c>
      <c r="F31" s="4">
        <f>IF(DAY(JulSun1)=1,IF(AND(YEAR(JulSun1+19)=CalendarYear,MONTH(JulSun1+19)=7),JulSun1+19,""),IF(AND(YEAR(JulSun1+26)=CalendarYear,MONTH(JulSun1+26)=7),JulSun1+26,""))</f>
        <v>44399</v>
      </c>
      <c r="G31" s="4">
        <f>IF(DAY(JulSun1)=1,IF(AND(YEAR(JulSun1+20)=CalendarYear,MONTH(JulSun1+20)=7),JulSun1+20,""),IF(AND(YEAR(JulSun1+27)=CalendarYear,MONTH(JulSun1+27)=7),JulSun1+27,""))</f>
        <v>44400</v>
      </c>
      <c r="H31" s="35">
        <f>IF(DAY(JulSun1)=1,IF(AND(YEAR(JulSun1+21)=CalendarYear,MONTH(JulSun1+21)=7),JulSun1+21,""),IF(AND(YEAR(JulSun1+28)=CalendarYear,MONTH(JulSun1+28)=7),JulSun1+28,""))</f>
        <v>44401</v>
      </c>
      <c r="I31" s="27">
        <f>IF(DAY(AugSun1)=1,IF(AND(YEAR(AugSun1+15)=CalendarYear,MONTH(AugSun1+15)=8),AugSun1+15,""),IF(AND(YEAR(AugSun1+22)=CalendarYear,MONTH(AugSun1+22)=8),AugSun1+22,""))</f>
        <v>44430</v>
      </c>
      <c r="J31" s="29">
        <f>IF(DAY(AugSun1)=1,IF(AND(YEAR(AugSun1+16)=CalendarYear,MONTH(AugSun1+16)=8),AugSun1+16,""),IF(AND(YEAR(AugSun1+23)=CalendarYear,MONTH(AugSun1+23)=8),AugSun1+23,""))</f>
        <v>44431</v>
      </c>
      <c r="K31" s="29">
        <f>IF(DAY(AugSun1)=1,IF(AND(YEAR(AugSun1+17)=CalendarYear,MONTH(AugSun1+17)=8),AugSun1+17,""),IF(AND(YEAR(AugSun1+24)=CalendarYear,MONTH(AugSun1+24)=8),AugSun1+24,""))</f>
        <v>44432</v>
      </c>
      <c r="L31" s="29">
        <f>IF(DAY(AugSun1)=1,IF(AND(YEAR(AugSun1+18)=CalendarYear,MONTH(AugSun1+18)=8),AugSun1+18,""),IF(AND(YEAR(AugSun1+25)=CalendarYear,MONTH(AugSun1+25)=8),AugSun1+25,""))</f>
        <v>44433</v>
      </c>
      <c r="M31" s="4">
        <f>IF(DAY(AugSun1)=1,IF(AND(YEAR(AugSun1+19)=CalendarYear,MONTH(AugSun1+19)=8),AugSun1+19,""),IF(AND(YEAR(AugSun1+26)=CalendarYear,MONTH(AugSun1+26)=8),AugSun1+26,""))</f>
        <v>44434</v>
      </c>
      <c r="N31" s="4">
        <f>IF(DAY(AugSun1)=1,IF(AND(YEAR(AugSun1+20)=CalendarYear,MONTH(AugSun1+20)=8),AugSun1+20,""),IF(AND(YEAR(AugSun1+27)=CalendarYear,MONTH(AugSun1+27)=8),AugSun1+27,""))</f>
        <v>44435</v>
      </c>
      <c r="O31" s="35">
        <f>IF(DAY(AugSun1)=1,IF(AND(YEAR(AugSun1+21)=CalendarYear,MONTH(AugSun1+21)=8),AugSun1+21,""),IF(AND(YEAR(AugSun1+28)=CalendarYear,MONTH(AugSun1+28)=8),AugSun1+28,""))</f>
        <v>44436</v>
      </c>
      <c r="P31" s="91"/>
      <c r="S31" s="10"/>
    </row>
    <row r="32" spans="1:38" ht="15" customHeight="1" x14ac:dyDescent="0.2">
      <c r="B32" s="71">
        <f>IF(DAY(JulSun1)=1,IF(AND(YEAR(JulSun1+22)=CalendarYear,MONTH(JulSun1+22)=7),JulSun1+22,""),IF(AND(YEAR(JulSun1+29)=CalendarYear,MONTH(JulSun1+29)=7),JulSun1+29,""))</f>
        <v>44402</v>
      </c>
      <c r="C32" s="29">
        <f>IF(DAY(JulSun1)=1,IF(AND(YEAR(JulSun1+23)=CalendarYear,MONTH(JulSun1+23)=7),JulSun1+23,""),IF(AND(YEAR(JulSun1+30)=CalendarYear,MONTH(JulSun1+30)=7),JulSun1+30,""))</f>
        <v>44403</v>
      </c>
      <c r="D32" s="29">
        <f>IF(DAY(JulSun1)=1,IF(AND(YEAR(JulSun1+24)=CalendarYear,MONTH(JulSun1+24)=7),JulSun1+24,""),IF(AND(YEAR(JulSun1+31)=CalendarYear,MONTH(JulSun1+31)=7),JulSun1+31,""))</f>
        <v>44404</v>
      </c>
      <c r="E32" s="29">
        <f>IF(DAY(JulSun1)=1,IF(AND(YEAR(JulSun1+25)=CalendarYear,MONTH(JulSun1+25)=7),JulSun1+25,""),IF(AND(YEAR(JulSun1+32)=CalendarYear,MONTH(JulSun1+32)=7),JulSun1+32,""))</f>
        <v>44405</v>
      </c>
      <c r="F32" s="4">
        <f>IF(DAY(JulSun1)=1,IF(AND(YEAR(JulSun1+26)=CalendarYear,MONTH(JulSun1+26)=7),JulSun1+26,""),IF(AND(YEAR(JulSun1+33)=CalendarYear,MONTH(JulSun1+33)=7),JulSun1+33,""))</f>
        <v>44406</v>
      </c>
      <c r="G32" s="4">
        <f>IF(DAY(JulSun1)=1,IF(AND(YEAR(JulSun1+27)=CalendarYear,MONTH(JulSun1+27)=7),JulSun1+27,""),IF(AND(YEAR(JulSun1+34)=CalendarYear,MONTH(JulSun1+34)=7),JulSun1+34,""))</f>
        <v>44407</v>
      </c>
      <c r="H32" s="35">
        <f>IF(DAY(JulSun1)=1,IF(AND(YEAR(JulSun1+28)=CalendarYear,MONTH(JulSun1+28)=7),JulSun1+28,""),IF(AND(YEAR(JulSun1+35)=CalendarYear,MONTH(JulSun1+35)=7),JulSun1+35,""))</f>
        <v>44408</v>
      </c>
      <c r="I32" s="27">
        <f>IF(DAY(AugSun1)=1,IF(AND(YEAR(AugSun1+22)=CalendarYear,MONTH(AugSun1+22)=8),AugSun1+22,""),IF(AND(YEAR(AugSun1+29)=CalendarYear,MONTH(AugSun1+29)=8),AugSun1+29,""))</f>
        <v>44437</v>
      </c>
      <c r="J32" s="4">
        <f>IF(DAY(AugSun1)=1,IF(AND(YEAR(AugSun1+23)=CalendarYear,MONTH(AugSun1+23)=8),AugSun1+23,""),IF(AND(YEAR(AugSun1+30)=CalendarYear,MONTH(AugSun1+30)=8),AugSun1+30,""))</f>
        <v>44438</v>
      </c>
      <c r="K32" s="4">
        <f>IF(DAY(AugSun1)=1,IF(AND(YEAR(AugSun1+24)=CalendarYear,MONTH(AugSun1+24)=8),AugSun1+24,""),IF(AND(YEAR(AugSun1+31)=CalendarYear,MONTH(AugSun1+31)=8),AugSun1+31,""))</f>
        <v>44439</v>
      </c>
      <c r="L32" s="4" t="str">
        <f>IF(DAY(AugSun1)=1,IF(AND(YEAR(AugSun1+25)=CalendarYear,MONTH(AugSun1+25)=8),AugSun1+25,""),IF(AND(YEAR(AugSun1+32)=CalendarYear,MONTH(AugSun1+32)=8),AugSun1+32,""))</f>
        <v/>
      </c>
      <c r="M32" s="4" t="str">
        <f>IF(DAY(AugSun1)=1,IF(AND(YEAR(AugSun1+26)=CalendarYear,MONTH(AugSun1+26)=8),AugSun1+26,""),IF(AND(YEAR(AugSun1+33)=CalendarYear,MONTH(AugSun1+33)=8),AugSun1+33,""))</f>
        <v/>
      </c>
      <c r="N32" s="4" t="str">
        <f>IF(DAY(AugSun1)=1,IF(AND(YEAR(AugSun1+27)=CalendarYear,MONTH(AugSun1+27)=8),AugSun1+27,""),IF(AND(YEAR(AugSun1+34)=CalendarYear,MONTH(AugSun1+34)=8),AugSun1+34,""))</f>
        <v/>
      </c>
      <c r="O32" s="35" t="str">
        <f>IF(DAY(AugSun1)=1,IF(AND(YEAR(AugSun1+28)=CalendarYear,MONTH(AugSun1+28)=8),AugSun1+28,""),IF(AND(YEAR(AugSun1+35)=CalendarYear,MONTH(AugSun1+35)=8),AugSun1+35,""))</f>
        <v/>
      </c>
      <c r="P32" s="91"/>
      <c r="S32" s="11"/>
    </row>
    <row r="33" spans="1:19" ht="15" customHeight="1" x14ac:dyDescent="0.2">
      <c r="B33" s="42" t="str">
        <f>IF(DAY(JulSun1)=1,IF(AND(YEAR(JulSun1+29)=CalendarYear,MONTH(JulSun1+29)=7),JulSun1+29,""),IF(AND(YEAR(JulSun1+36)=CalendarYear,MONTH(JulSun1+36)=7),JulSun1+36,""))</f>
        <v/>
      </c>
      <c r="C33" s="37" t="str">
        <f>IF(DAY(JulSun1)=1,IF(AND(YEAR(JulSun1+30)=CalendarYear,MONTH(JulSun1+30)=7),JulSun1+30,""),IF(AND(YEAR(JulSun1+37)=CalendarYear,MONTH(JulSun1+37)=7),JulSun1+37,""))</f>
        <v/>
      </c>
      <c r="D33" s="37" t="str">
        <f>IF(DAY(JulSun1)=1,IF(AND(YEAR(JulSun1+31)=CalendarYear,MONTH(JulSun1+31)=7),JulSun1+31,""),IF(AND(YEAR(JulSun1+38)=CalendarYear,MONTH(JulSun1+38)=7),JulSun1+38,""))</f>
        <v/>
      </c>
      <c r="E33" s="37" t="str">
        <f>IF(DAY(JulSun1)=1,IF(AND(YEAR(JulSun1+32)=CalendarYear,MONTH(JulSun1+32)=7),JulSun1+32,""),IF(AND(YEAR(JulSun1+39)=CalendarYear,MONTH(JulSun1+39)=7),JulSun1+39,""))</f>
        <v/>
      </c>
      <c r="F33" s="37" t="str">
        <f>IF(DAY(JulSun1)=1,IF(AND(YEAR(JulSun1+33)=CalendarYear,MONTH(JulSun1+33)=7),JulSun1+33,""),IF(AND(YEAR(JulSun1+40)=CalendarYear,MONTH(JulSun1+40)=7),JulSun1+40,""))</f>
        <v/>
      </c>
      <c r="G33" s="37" t="str">
        <f>IF(DAY(JulSun1)=1,IF(AND(YEAR(JulSun1+34)=CalendarYear,MONTH(JulSun1+34)=7),JulSun1+34,""),IF(AND(YEAR(JulSun1+41)=CalendarYear,MONTH(JulSun1+41)=7),JulSun1+41,""))</f>
        <v/>
      </c>
      <c r="H33" s="38" t="str">
        <f>IF(DAY(JulSun1)=1,IF(AND(YEAR(JulSun1+35)=CalendarYear,MONTH(JulSun1+35)=7),JulSun1+35,""),IF(AND(YEAR(JulSun1+42)=CalendarYear,MONTH(JulSun1+42)=7),JulSun1+42,""))</f>
        <v/>
      </c>
      <c r="I33" s="46" t="str">
        <f>IF(DAY(AugSun1)=1,IF(AND(YEAR(AugSun1+29)=CalendarYear,MONTH(AugSun1+29)=8),AugSun1+29,""),IF(AND(YEAR(AugSun1+36)=CalendarYear,MONTH(AugSun1+36)=8),AugSun1+36,""))</f>
        <v/>
      </c>
      <c r="J33" s="37" t="str">
        <f>IF(DAY(AugSun1)=1,IF(AND(YEAR(AugSun1+30)=CalendarYear,MONTH(AugSun1+30)=8),AugSun1+30,""),IF(AND(YEAR(AugSun1+37)=CalendarYear,MONTH(AugSun1+37)=8),AugSun1+37,""))</f>
        <v/>
      </c>
      <c r="K33" s="37" t="str">
        <f>IF(DAY(AugSun1)=1,IF(AND(YEAR(AugSun1+31)=CalendarYear,MONTH(AugSun1+31)=8),AugSun1+31,""),IF(AND(YEAR(AugSun1+38)=CalendarYear,MONTH(AugSun1+38)=8),AugSun1+38,""))</f>
        <v/>
      </c>
      <c r="L33" s="37" t="str">
        <f>IF(DAY(AugSun1)=1,IF(AND(YEAR(AugSun1+32)=CalendarYear,MONTH(AugSun1+32)=8),AugSun1+32,""),IF(AND(YEAR(AugSun1+39)=CalendarYear,MONTH(AugSun1+39)=8),AugSun1+39,""))</f>
        <v/>
      </c>
      <c r="M33" s="37" t="str">
        <f>IF(DAY(AugSun1)=1,IF(AND(YEAR(AugSun1+33)=CalendarYear,MONTH(AugSun1+33)=8),AugSun1+33,""),IF(AND(YEAR(AugSun1+40)=CalendarYear,MONTH(AugSun1+40)=8),AugSun1+40,""))</f>
        <v/>
      </c>
      <c r="N33" s="37" t="str">
        <f>IF(DAY(AugSun1)=1,IF(AND(YEAR(AugSun1+34)=CalendarYear,MONTH(AugSun1+34)=8),AugSun1+34,""),IF(AND(YEAR(AugSun1+41)=CalendarYear,MONTH(AugSun1+41)=8),AugSun1+41,""))</f>
        <v/>
      </c>
      <c r="O33" s="38" t="str">
        <f>IF(DAY(AugSun1)=1,IF(AND(YEAR(AugSun1+35)=CalendarYear,MONTH(AugSun1+35)=8),AugSun1+35,""),IF(AND(YEAR(AugSun1+42)=CalendarYear,MONTH(AugSun1+42)=8),AugSun1+42,""))</f>
        <v/>
      </c>
      <c r="P33" s="91"/>
      <c r="S33" s="12"/>
    </row>
    <row r="34" spans="1:19" ht="15" customHeight="1" x14ac:dyDescent="0.2">
      <c r="A34" s="24" t="s">
        <v>12</v>
      </c>
      <c r="B34" s="164" t="s">
        <v>34</v>
      </c>
      <c r="C34" s="154"/>
      <c r="D34" s="154"/>
      <c r="E34" s="154"/>
      <c r="F34" s="154"/>
      <c r="G34" s="154"/>
      <c r="H34" s="155"/>
      <c r="I34" s="154" t="s">
        <v>35</v>
      </c>
      <c r="J34" s="154"/>
      <c r="K34" s="154"/>
      <c r="L34" s="154"/>
      <c r="M34" s="154"/>
      <c r="N34" s="154"/>
      <c r="O34" s="155"/>
      <c r="P34" s="91"/>
    </row>
    <row r="35" spans="1:19" ht="15" customHeight="1" x14ac:dyDescent="0.2">
      <c r="A35" s="24" t="s">
        <v>21</v>
      </c>
      <c r="B35" s="70" t="s">
        <v>0</v>
      </c>
      <c r="C35" s="17" t="s">
        <v>51</v>
      </c>
      <c r="D35" s="17" t="s">
        <v>52</v>
      </c>
      <c r="E35" s="17" t="s">
        <v>53</v>
      </c>
      <c r="F35" s="17" t="s">
        <v>54</v>
      </c>
      <c r="G35" s="17" t="s">
        <v>55</v>
      </c>
      <c r="H35" s="34" t="s">
        <v>56</v>
      </c>
      <c r="I35" s="28" t="s">
        <v>0</v>
      </c>
      <c r="J35" s="17" t="s">
        <v>51</v>
      </c>
      <c r="K35" s="17" t="s">
        <v>52</v>
      </c>
      <c r="L35" s="17" t="s">
        <v>53</v>
      </c>
      <c r="M35" s="17" t="s">
        <v>54</v>
      </c>
      <c r="N35" s="17" t="s">
        <v>55</v>
      </c>
      <c r="O35" s="34" t="s">
        <v>56</v>
      </c>
      <c r="P35" s="91"/>
    </row>
    <row r="36" spans="1:19" ht="15" customHeight="1" x14ac:dyDescent="0.2">
      <c r="B36" s="71" t="str">
        <f>IF(DAY(SepSun1)=1,"",IF(AND(YEAR(SepSun1+1)=CalendarYear,MONTH(SepSun1+1)=9),SepSun1+1,""))</f>
        <v/>
      </c>
      <c r="C36" s="4" t="str">
        <f>IF(DAY(SepSun1)=1,"",IF(AND(YEAR(SepSun1+2)=CalendarYear,MONTH(SepSun1+2)=9),SepSun1+2,""))</f>
        <v/>
      </c>
      <c r="D36" s="4" t="str">
        <f>IF(DAY(SepSun1)=1,"",IF(AND(YEAR(SepSun1+3)=CalendarYear,MONTH(SepSun1+3)=9),SepSun1+3,""))</f>
        <v/>
      </c>
      <c r="E36" s="4">
        <f>IF(DAY(SepSun1)=1,"",IF(AND(YEAR(SepSun1+4)=CalendarYear,MONTH(SepSun1+4)=9),SepSun1+4,""))</f>
        <v>44440</v>
      </c>
      <c r="F36" s="4">
        <f>IF(DAY(SepSun1)=1,"",IF(AND(YEAR(SepSun1+5)=CalendarYear,MONTH(SepSun1+5)=9),SepSun1+5,""))</f>
        <v>44441</v>
      </c>
      <c r="G36" s="4">
        <f>IF(DAY(SepSun1)=1,"",IF(AND(YEAR(SepSun1+6)=CalendarYear,MONTH(SepSun1+6)=9),SepSun1+6,""))</f>
        <v>44442</v>
      </c>
      <c r="H36" s="35">
        <f>IF(DAY(SepSun1)=1,IF(AND(YEAR(SepSun1)=CalendarYear,MONTH(SepSun1)=9),SepSun1,""),IF(AND(YEAR(SepSun1+7)=CalendarYear,MONTH(SepSun1+7)=9),SepSun1+7,""))</f>
        <v>44443</v>
      </c>
      <c r="I36" s="27" t="str">
        <f>IF(DAY(OctSun1)=1,"",IF(AND(YEAR(OctSun1+1)=CalendarYear,MONTH(OctSun1+1)=10),OctSun1+1,""))</f>
        <v/>
      </c>
      <c r="J36" s="4" t="str">
        <f>IF(DAY(OctSun1)=1,"",IF(AND(YEAR(OctSun1+2)=CalendarYear,MONTH(OctSun1+2)=10),OctSun1+2,""))</f>
        <v/>
      </c>
      <c r="K36" s="4" t="str">
        <f>IF(DAY(OctSun1)=1,"",IF(AND(YEAR(OctSun1+3)=CalendarYear,MONTH(OctSun1+3)=10),OctSun1+3,""))</f>
        <v/>
      </c>
      <c r="L36" s="4" t="str">
        <f>IF(DAY(OctSun1)=1,"",IF(AND(YEAR(OctSun1+4)=CalendarYear,MONTH(OctSun1+4)=10),OctSun1+4,""))</f>
        <v/>
      </c>
      <c r="M36" s="4" t="str">
        <f>IF(DAY(OctSun1)=1,"",IF(AND(YEAR(OctSun1+5)=CalendarYear,MONTH(OctSun1+5)=10),OctSun1+5,""))</f>
        <v/>
      </c>
      <c r="N36" s="4">
        <f>IF(DAY(OctSun1)=1,"",IF(AND(YEAR(OctSun1+6)=CalendarYear,MONTH(OctSun1+6)=10),OctSun1+6,""))</f>
        <v>44470</v>
      </c>
      <c r="O36" s="35">
        <f>IF(DAY(OctSun1)=1,IF(AND(YEAR(OctSun1)=CalendarYear,MONTH(OctSun1)=10),OctSun1,""),IF(AND(YEAR(OctSun1+7)=CalendarYear,MONTH(OctSun1+7)=10),OctSun1+7,""))</f>
        <v>44471</v>
      </c>
      <c r="P36" s="91"/>
    </row>
    <row r="37" spans="1:19" ht="15" customHeight="1" x14ac:dyDescent="0.2">
      <c r="B37" s="71">
        <f>IF(DAY(SepSun1)=1,IF(AND(YEAR(SepSun1+1)=CalendarYear,MONTH(SepSun1+1)=9),SepSun1+1,""),IF(AND(YEAR(SepSun1+8)=CalendarYear,MONTH(SepSun1+8)=9),SepSun1+8,""))</f>
        <v>44444</v>
      </c>
      <c r="C37" s="29">
        <f>IF(DAY(SepSun1)=1,IF(AND(YEAR(SepSun1+2)=CalendarYear,MONTH(SepSun1+2)=9),SepSun1+2,""),IF(AND(YEAR(SepSun1+9)=CalendarYear,MONTH(SepSun1+9)=9),SepSun1+9,""))</f>
        <v>44445</v>
      </c>
      <c r="D37" s="29">
        <f>IF(DAY(SepSun1)=1,IF(AND(YEAR(SepSun1+3)=CalendarYear,MONTH(SepSun1+3)=9),SepSun1+3,""),IF(AND(YEAR(SepSun1+10)=CalendarYear,MONTH(SepSun1+10)=9),SepSun1+10,""))</f>
        <v>44446</v>
      </c>
      <c r="E37" s="29">
        <f>IF(DAY(SepSun1)=1,IF(AND(YEAR(SepSun1+4)=CalendarYear,MONTH(SepSun1+4)=9),SepSun1+4,""),IF(AND(YEAR(SepSun1+11)=CalendarYear,MONTH(SepSun1+11)=9),SepSun1+11,""))</f>
        <v>44447</v>
      </c>
      <c r="F37" s="4">
        <f>IF(DAY(SepSun1)=1,IF(AND(YEAR(SepSun1+5)=CalendarYear,MONTH(SepSun1+5)=9),SepSun1+5,""),IF(AND(YEAR(SepSun1+12)=CalendarYear,MONTH(SepSun1+12)=9),SepSun1+12,""))</f>
        <v>44448</v>
      </c>
      <c r="G37" s="4">
        <f>IF(DAY(SepSun1)=1,IF(AND(YEAR(SepSun1+6)=CalendarYear,MONTH(SepSun1+6)=9),SepSun1+6,""),IF(AND(YEAR(SepSun1+13)=CalendarYear,MONTH(SepSun1+13)=9),SepSun1+13,""))</f>
        <v>44449</v>
      </c>
      <c r="H37" s="35">
        <f>IF(DAY(SepSun1)=1,IF(AND(YEAR(SepSun1+7)=CalendarYear,MONTH(SepSun1+7)=9),SepSun1+7,""),IF(AND(YEAR(SepSun1+14)=CalendarYear,MONTH(SepSun1+14)=9),SepSun1+14,""))</f>
        <v>44450</v>
      </c>
      <c r="I37" s="27">
        <f>IF(DAY(OctSun1)=1,IF(AND(YEAR(OctSun1+1)=CalendarYear,MONTH(OctSun1+1)=10),OctSun1+1,""),IF(AND(YEAR(OctSun1+8)=CalendarYear,MONTH(OctSun1+8)=10),OctSun1+8,""))</f>
        <v>44472</v>
      </c>
      <c r="J37" s="29">
        <f>IF(DAY(OctSun1)=1,IF(AND(YEAR(OctSun1+2)=CalendarYear,MONTH(OctSun1+2)=10),OctSun1+2,""),IF(AND(YEAR(OctSun1+9)=CalendarYear,MONTH(OctSun1+9)=10),OctSun1+9,""))</f>
        <v>44473</v>
      </c>
      <c r="K37" s="29">
        <f>IF(DAY(OctSun1)=1,IF(AND(YEAR(OctSun1+3)=CalendarYear,MONTH(OctSun1+3)=10),OctSun1+3,""),IF(AND(YEAR(OctSun1+10)=CalendarYear,MONTH(OctSun1+10)=10),OctSun1+10,""))</f>
        <v>44474</v>
      </c>
      <c r="L37" s="29">
        <f>IF(DAY(OctSun1)=1,IF(AND(YEAR(OctSun1+4)=CalendarYear,MONTH(OctSun1+4)=10),OctSun1+4,""),IF(AND(YEAR(OctSun1+11)=CalendarYear,MONTH(OctSun1+11)=10),OctSun1+11,""))</f>
        <v>44475</v>
      </c>
      <c r="M37" s="4">
        <f>IF(DAY(OctSun1)=1,IF(AND(YEAR(OctSun1+5)=CalendarYear,MONTH(OctSun1+5)=10),OctSun1+5,""),IF(AND(YEAR(OctSun1+12)=CalendarYear,MONTH(OctSun1+12)=10),OctSun1+12,""))</f>
        <v>44476</v>
      </c>
      <c r="N37" s="4">
        <f>IF(DAY(OctSun1)=1,IF(AND(YEAR(OctSun1+6)=CalendarYear,MONTH(OctSun1+6)=10),OctSun1+6,""),IF(AND(YEAR(OctSun1+13)=CalendarYear,MONTH(OctSun1+13)=10),OctSun1+13,""))</f>
        <v>44477</v>
      </c>
      <c r="O37" s="35">
        <f>IF(DAY(OctSun1)=1,IF(AND(YEAR(OctSun1+7)=CalendarYear,MONTH(OctSun1+7)=10),OctSun1+7,""),IF(AND(YEAR(OctSun1+14)=CalendarYear,MONTH(OctSun1+14)=10),OctSun1+14,""))</f>
        <v>44478</v>
      </c>
      <c r="P37" s="91"/>
    </row>
    <row r="38" spans="1:19" ht="15" customHeight="1" x14ac:dyDescent="0.2">
      <c r="B38" s="71">
        <f>IF(DAY(SepSun1)=1,IF(AND(YEAR(SepSun1+8)=CalendarYear,MONTH(SepSun1+8)=9),SepSun1+8,""),IF(AND(YEAR(SepSun1+15)=CalendarYear,MONTH(SepSun1+15)=9),SepSun1+15,""))</f>
        <v>44451</v>
      </c>
      <c r="C38" s="4">
        <f>IF(DAY(SepSun1)=1,IF(AND(YEAR(SepSun1+9)=CalendarYear,MONTH(SepSun1+9)=9),SepSun1+9,""),IF(AND(YEAR(SepSun1+16)=CalendarYear,MONTH(SepSun1+16)=9),SepSun1+16,""))</f>
        <v>44452</v>
      </c>
      <c r="D38" s="4">
        <f>IF(DAY(SepSun1)=1,IF(AND(YEAR(SepSun1+10)=CalendarYear,MONTH(SepSun1+10)=9),SepSun1+10,""),IF(AND(YEAR(SepSun1+17)=CalendarYear,MONTH(SepSun1+17)=9),SepSun1+17,""))</f>
        <v>44453</v>
      </c>
      <c r="E38" s="4">
        <f>IF(DAY(SepSun1)=1,IF(AND(YEAR(SepSun1+11)=CalendarYear,MONTH(SepSun1+11)=9),SepSun1+11,""),IF(AND(YEAR(SepSun1+18)=CalendarYear,MONTH(SepSun1+18)=9),SepSun1+18,""))</f>
        <v>44454</v>
      </c>
      <c r="F38" s="4">
        <f>IF(DAY(SepSun1)=1,IF(AND(YEAR(SepSun1+12)=CalendarYear,MONTH(SepSun1+12)=9),SepSun1+12,""),IF(AND(YEAR(SepSun1+19)=CalendarYear,MONTH(SepSun1+19)=9),SepSun1+19,""))</f>
        <v>44455</v>
      </c>
      <c r="G38" s="4">
        <f>IF(DAY(SepSun1)=1,IF(AND(YEAR(SepSun1+13)=CalendarYear,MONTH(SepSun1+13)=9),SepSun1+13,""),IF(AND(YEAR(SepSun1+20)=CalendarYear,MONTH(SepSun1+20)=9),SepSun1+20,""))</f>
        <v>44456</v>
      </c>
      <c r="H38" s="35">
        <f>IF(DAY(SepSun1)=1,IF(AND(YEAR(SepSun1+14)=CalendarYear,MONTH(SepSun1+14)=9),SepSun1+14,""),IF(AND(YEAR(SepSun1+21)=CalendarYear,MONTH(SepSun1+21)=9),SepSun1+21,""))</f>
        <v>44457</v>
      </c>
      <c r="I38" s="27">
        <f>IF(DAY(OctSun1)=1,IF(AND(YEAR(OctSun1+8)=CalendarYear,MONTH(OctSun1+8)=10),OctSun1+8,""),IF(AND(YEAR(OctSun1+15)=CalendarYear,MONTH(OctSun1+15)=10),OctSun1+15,""))</f>
        <v>44479</v>
      </c>
      <c r="J38" s="4">
        <f>IF(DAY(OctSun1)=1,IF(AND(YEAR(OctSun1+9)=CalendarYear,MONTH(OctSun1+9)=10),OctSun1+9,""),IF(AND(YEAR(OctSun1+16)=CalendarYear,MONTH(OctSun1+16)=10),OctSun1+16,""))</f>
        <v>44480</v>
      </c>
      <c r="K38" s="4">
        <f>IF(DAY(OctSun1)=1,IF(AND(YEAR(OctSun1+10)=CalendarYear,MONTH(OctSun1+10)=10),OctSun1+10,""),IF(AND(YEAR(OctSun1+17)=CalendarYear,MONTH(OctSun1+17)=10),OctSun1+17,""))</f>
        <v>44481</v>
      </c>
      <c r="L38" s="4">
        <f>IF(DAY(OctSun1)=1,IF(AND(YEAR(OctSun1+11)=CalendarYear,MONTH(OctSun1+11)=10),OctSun1+11,""),IF(AND(YEAR(OctSun1+18)=CalendarYear,MONTH(OctSun1+18)=10),OctSun1+18,""))</f>
        <v>44482</v>
      </c>
      <c r="M38" s="4">
        <f>IF(DAY(OctSun1)=1,IF(AND(YEAR(OctSun1+12)=CalendarYear,MONTH(OctSun1+12)=10),OctSun1+12,""),IF(AND(YEAR(OctSun1+19)=CalendarYear,MONTH(OctSun1+19)=10),OctSun1+19,""))</f>
        <v>44483</v>
      </c>
      <c r="N38" s="4">
        <f>IF(DAY(OctSun1)=1,IF(AND(YEAR(OctSun1+13)=CalendarYear,MONTH(OctSun1+13)=10),OctSun1+13,""),IF(AND(YEAR(OctSun1+20)=CalendarYear,MONTH(OctSun1+20)=10),OctSun1+20,""))</f>
        <v>44484</v>
      </c>
      <c r="O38" s="35">
        <f>IF(DAY(OctSun1)=1,IF(AND(YEAR(OctSun1+14)=CalendarYear,MONTH(OctSun1+14)=10),OctSun1+14,""),IF(AND(YEAR(OctSun1+21)=CalendarYear,MONTH(OctSun1+21)=10),OctSun1+21,""))</f>
        <v>44485</v>
      </c>
      <c r="P38" s="91"/>
      <c r="S38" s="59"/>
    </row>
    <row r="39" spans="1:19" ht="15" customHeight="1" x14ac:dyDescent="0.2">
      <c r="A39" s="24" t="s">
        <v>13</v>
      </c>
      <c r="B39" s="71">
        <f>IF(DAY(SepSun1)=1,IF(AND(YEAR(SepSun1+15)=CalendarYear,MONTH(SepSun1+15)=9),SepSun1+15,""),IF(AND(YEAR(SepSun1+22)=CalendarYear,MONTH(SepSun1+22)=9),SepSun1+22,""))</f>
        <v>44458</v>
      </c>
      <c r="C39" s="29">
        <f>IF(DAY(SepSun1)=1,IF(AND(YEAR(SepSun1+16)=CalendarYear,MONTH(SepSun1+16)=9),SepSun1+16,""),IF(AND(YEAR(SepSun1+23)=CalendarYear,MONTH(SepSun1+23)=9),SepSun1+23,""))</f>
        <v>44459</v>
      </c>
      <c r="D39" s="29">
        <f>IF(DAY(SepSun1)=1,IF(AND(YEAR(SepSun1+17)=CalendarYear,MONTH(SepSun1+17)=9),SepSun1+17,""),IF(AND(YEAR(SepSun1+24)=CalendarYear,MONTH(SepSun1+24)=9),SepSun1+24,""))</f>
        <v>44460</v>
      </c>
      <c r="E39" s="29">
        <f>IF(DAY(SepSun1)=1,IF(AND(YEAR(SepSun1+18)=CalendarYear,MONTH(SepSun1+18)=9),SepSun1+18,""),IF(AND(YEAR(SepSun1+25)=CalendarYear,MONTH(SepSun1+25)=9),SepSun1+25,""))</f>
        <v>44461</v>
      </c>
      <c r="F39" s="4">
        <f>IF(DAY(SepSun1)=1,IF(AND(YEAR(SepSun1+19)=CalendarYear,MONTH(SepSun1+19)=9),SepSun1+19,""),IF(AND(YEAR(SepSun1+26)=CalendarYear,MONTH(SepSun1+26)=9),SepSun1+26,""))</f>
        <v>44462</v>
      </c>
      <c r="G39" s="4">
        <f>IF(DAY(SepSun1)=1,IF(AND(YEAR(SepSun1+20)=CalendarYear,MONTH(SepSun1+20)=9),SepSun1+20,""),IF(AND(YEAR(SepSun1+27)=CalendarYear,MONTH(SepSun1+27)=9),SepSun1+27,""))</f>
        <v>44463</v>
      </c>
      <c r="H39" s="35">
        <f>IF(DAY(SepSun1)=1,IF(AND(YEAR(SepSun1+21)=CalendarYear,MONTH(SepSun1+21)=9),SepSun1+21,""),IF(AND(YEAR(SepSun1+28)=CalendarYear,MONTH(SepSun1+28)=9),SepSun1+28,""))</f>
        <v>44464</v>
      </c>
      <c r="I39" s="27">
        <f>IF(DAY(OctSun1)=1,IF(AND(YEAR(OctSun1+15)=CalendarYear,MONTH(OctSun1+15)=10),OctSun1+15,""),IF(AND(YEAR(OctSun1+22)=CalendarYear,MONTH(OctSun1+22)=10),OctSun1+22,""))</f>
        <v>44486</v>
      </c>
      <c r="J39" s="29">
        <f>IF(DAY(OctSun1)=1,IF(AND(YEAR(OctSun1+16)=CalendarYear,MONTH(OctSun1+16)=10),OctSun1+16,""),IF(AND(YEAR(OctSun1+23)=CalendarYear,MONTH(OctSun1+23)=10),OctSun1+23,""))</f>
        <v>44487</v>
      </c>
      <c r="K39" s="29">
        <f>IF(DAY(OctSun1)=1,IF(AND(YEAR(OctSun1+17)=CalendarYear,MONTH(OctSun1+17)=10),OctSun1+17,""),IF(AND(YEAR(OctSun1+24)=CalendarYear,MONTH(OctSun1+24)=10),OctSun1+24,""))</f>
        <v>44488</v>
      </c>
      <c r="L39" s="29">
        <f>IF(DAY(OctSun1)=1,IF(AND(YEAR(OctSun1+18)=CalendarYear,MONTH(OctSun1+18)=10),OctSun1+18,""),IF(AND(YEAR(OctSun1+25)=CalendarYear,MONTH(OctSun1+25)=10),OctSun1+25,""))</f>
        <v>44489</v>
      </c>
      <c r="M39" s="4">
        <f>IF(DAY(OctSun1)=1,IF(AND(YEAR(OctSun1+19)=CalendarYear,MONTH(OctSun1+19)=10),OctSun1+19,""),IF(AND(YEAR(OctSun1+26)=CalendarYear,MONTH(OctSun1+26)=10),OctSun1+26,""))</f>
        <v>44490</v>
      </c>
      <c r="N39" s="4">
        <f>IF(DAY(OctSun1)=1,IF(AND(YEAR(OctSun1+20)=CalendarYear,MONTH(OctSun1+20)=10),OctSun1+20,""),IF(AND(YEAR(OctSun1+27)=CalendarYear,MONTH(OctSun1+27)=10),OctSun1+27,""))</f>
        <v>44491</v>
      </c>
      <c r="O39" s="35">
        <f>IF(DAY(OctSun1)=1,IF(AND(YEAR(OctSun1+21)=CalendarYear,MONTH(OctSun1+21)=10),OctSun1+21,""),IF(AND(YEAR(OctSun1+28)=CalendarYear,MONTH(OctSun1+28)=10),OctSun1+28,""))</f>
        <v>44492</v>
      </c>
      <c r="P39" s="91"/>
      <c r="S39" s="58"/>
    </row>
    <row r="40" spans="1:19" ht="15" customHeight="1" x14ac:dyDescent="0.2">
      <c r="A40" s="24" t="s">
        <v>14</v>
      </c>
      <c r="B40" s="71">
        <f>IF(DAY(SepSun1)=1,IF(AND(YEAR(SepSun1+22)=CalendarYear,MONTH(SepSun1+22)=9),SepSun1+22,""),IF(AND(YEAR(SepSun1+29)=CalendarYear,MONTH(SepSun1+29)=9),SepSun1+29,""))</f>
        <v>44465</v>
      </c>
      <c r="C40" s="4">
        <f>IF(DAY(SepSun1)=1,IF(AND(YEAR(SepSun1+23)=CalendarYear,MONTH(SepSun1+23)=9),SepSun1+23,""),IF(AND(YEAR(SepSun1+30)=CalendarYear,MONTH(SepSun1+30)=9),SepSun1+30,""))</f>
        <v>44466</v>
      </c>
      <c r="D40" s="4">
        <f>IF(DAY(SepSun1)=1,IF(AND(YEAR(SepSun1+24)=CalendarYear,MONTH(SepSun1+24)=9),SepSun1+24,""),IF(AND(YEAR(SepSun1+31)=CalendarYear,MONTH(SepSun1+31)=9),SepSun1+31,""))</f>
        <v>44467</v>
      </c>
      <c r="E40" s="4">
        <f>IF(DAY(SepSun1)=1,IF(AND(YEAR(SepSun1+25)=CalendarYear,MONTH(SepSun1+25)=9),SepSun1+25,""),IF(AND(YEAR(SepSun1+32)=CalendarYear,MONTH(SepSun1+32)=9),SepSun1+32,""))</f>
        <v>44468</v>
      </c>
      <c r="F40" s="4">
        <f>IF(DAY(SepSun1)=1,IF(AND(YEAR(SepSun1+26)=CalendarYear,MONTH(SepSun1+26)=9),SepSun1+26,""),IF(AND(YEAR(SepSun1+33)=CalendarYear,MONTH(SepSun1+33)=9),SepSun1+33,""))</f>
        <v>44469</v>
      </c>
      <c r="G40" s="4" t="str">
        <f>IF(DAY(SepSun1)=1,IF(AND(YEAR(SepSun1+27)=CalendarYear,MONTH(SepSun1+27)=9),SepSun1+27,""),IF(AND(YEAR(SepSun1+34)=CalendarYear,MONTH(SepSun1+34)=9),SepSun1+34,""))</f>
        <v/>
      </c>
      <c r="H40" s="35" t="str">
        <f>IF(DAY(SepSun1)=1,IF(AND(YEAR(SepSun1+28)=CalendarYear,MONTH(SepSun1+28)=9),SepSun1+28,""),IF(AND(YEAR(SepSun1+35)=CalendarYear,MONTH(SepSun1+35)=9),SepSun1+35,""))</f>
        <v/>
      </c>
      <c r="I40" s="27">
        <f>IF(DAY(OctSun1)=1,IF(AND(YEAR(OctSun1+22)=CalendarYear,MONTH(OctSun1+22)=10),OctSun1+22,""),IF(AND(YEAR(OctSun1+29)=CalendarYear,MONTH(OctSun1+29)=10),OctSun1+29,""))</f>
        <v>44493</v>
      </c>
      <c r="J40" s="4">
        <f>IF(DAY(OctSun1)=1,IF(AND(YEAR(OctSun1+23)=CalendarYear,MONTH(OctSun1+23)=10),OctSun1+23,""),IF(AND(YEAR(OctSun1+30)=CalendarYear,MONTH(OctSun1+30)=10),OctSun1+30,""))</f>
        <v>44494</v>
      </c>
      <c r="K40" s="4">
        <f>IF(DAY(OctSun1)=1,IF(AND(YEAR(OctSun1+24)=CalendarYear,MONTH(OctSun1+24)=10),OctSun1+24,""),IF(AND(YEAR(OctSun1+31)=CalendarYear,MONTH(OctSun1+31)=10),OctSun1+31,""))</f>
        <v>44495</v>
      </c>
      <c r="L40" s="4">
        <f>IF(DAY(OctSun1)=1,IF(AND(YEAR(OctSun1+25)=CalendarYear,MONTH(OctSun1+25)=10),OctSun1+25,""),IF(AND(YEAR(OctSun1+32)=CalendarYear,MONTH(OctSun1+32)=10),OctSun1+32,""))</f>
        <v>44496</v>
      </c>
      <c r="M40" s="4">
        <f>IF(DAY(OctSun1)=1,IF(AND(YEAR(OctSun1+26)=CalendarYear,MONTH(OctSun1+26)=10),OctSun1+26,""),IF(AND(YEAR(OctSun1+33)=CalendarYear,MONTH(OctSun1+33)=10),OctSun1+33,""))</f>
        <v>44497</v>
      </c>
      <c r="N40" s="4">
        <f>IF(DAY(OctSun1)=1,IF(AND(YEAR(OctSun1+27)=CalendarYear,MONTH(OctSun1+27)=10),OctSun1+27,""),IF(AND(YEAR(OctSun1+34)=CalendarYear,MONTH(OctSun1+34)=10),OctSun1+34,""))</f>
        <v>44498</v>
      </c>
      <c r="O40" s="35">
        <f>IF(DAY(OctSun1)=1,IF(AND(YEAR(OctSun1+28)=CalendarYear,MONTH(OctSun1+28)=10),OctSun1+28,""),IF(AND(YEAR(OctSun1+35)=CalendarYear,MONTH(OctSun1+35)=10),OctSun1+35,""))</f>
        <v>44499</v>
      </c>
      <c r="P40" s="91"/>
      <c r="S40" s="16"/>
    </row>
    <row r="41" spans="1:19" ht="15" customHeight="1" x14ac:dyDescent="0.2">
      <c r="A41" s="24"/>
      <c r="B41" s="42" t="str">
        <f>IF(DAY(SepSun1)=1,IF(AND(YEAR(SepSun1+29)=CalendarYear,MONTH(SepSun1+29)=9),SepSun1+29,""),IF(AND(YEAR(SepSun1+36)=CalendarYear,MONTH(SepSun1+36)=9),SepSun1+36,""))</f>
        <v/>
      </c>
      <c r="C41" s="37" t="str">
        <f>IF(DAY(SepSun1)=1,IF(AND(YEAR(SepSun1+30)=CalendarYear,MONTH(SepSun1+30)=9),SepSun1+30,""),IF(AND(YEAR(SepSun1+37)=CalendarYear,MONTH(SepSun1+37)=9),SepSun1+37,""))</f>
        <v/>
      </c>
      <c r="D41" s="37" t="str">
        <f>IF(DAY(SepSun1)=1,IF(AND(YEAR(SepSun1+31)=CalendarYear,MONTH(SepSun1+31)=9),SepSun1+31,""),IF(AND(YEAR(SepSun1+38)=CalendarYear,MONTH(SepSun1+38)=9),SepSun1+38,""))</f>
        <v/>
      </c>
      <c r="E41" s="37" t="str">
        <f>IF(DAY(SepSun1)=1,IF(AND(YEAR(SepSun1+32)=CalendarYear,MONTH(SepSun1+32)=9),SepSun1+32,""),IF(AND(YEAR(SepSun1+39)=CalendarYear,MONTH(SepSun1+39)=9),SepSun1+39,""))</f>
        <v/>
      </c>
      <c r="F41" s="37" t="str">
        <f>IF(DAY(SepSun1)=1,IF(AND(YEAR(SepSun1+33)=CalendarYear,MONTH(SepSun1+33)=9),SepSun1+33,""),IF(AND(YEAR(SepSun1+40)=CalendarYear,MONTH(SepSun1+40)=9),SepSun1+40,""))</f>
        <v/>
      </c>
      <c r="G41" s="37" t="str">
        <f>IF(DAY(SepSun1)=1,IF(AND(YEAR(SepSun1+34)=CalendarYear,MONTH(SepSun1+34)=9),SepSun1+34,""),IF(AND(YEAR(SepSun1+41)=CalendarYear,MONTH(SepSun1+41)=9),SepSun1+41,""))</f>
        <v/>
      </c>
      <c r="H41" s="38" t="str">
        <f>IF(DAY(SepSun1)=1,IF(AND(YEAR(SepSun1+35)=CalendarYear,MONTH(SepSun1+35)=9),SepSun1+35,""),IF(AND(YEAR(SepSun1+42)=CalendarYear,MONTH(SepSun1+42)=9),SepSun1+42,""))</f>
        <v/>
      </c>
      <c r="I41" s="37">
        <f>IF(DAY(OctSun1)=1,IF(AND(YEAR(OctSun1+29)=CalendarYear,MONTH(OctSun1+29)=10),OctSun1+29,""),IF(AND(YEAR(OctSun1+36)=CalendarYear,MONTH(OctSun1+36)=10),OctSun1+36,""))</f>
        <v>44500</v>
      </c>
      <c r="J41" s="37" t="str">
        <f>IF(DAY(OctSun1)=1,IF(AND(YEAR(OctSun1+30)=CalendarYear,MONTH(OctSun1+30)=10),OctSun1+30,""),IF(AND(YEAR(OctSun1+37)=CalendarYear,MONTH(OctSun1+37)=10),OctSun1+37,""))</f>
        <v/>
      </c>
      <c r="K41" s="37" t="str">
        <f>IF(DAY(OctSun1)=1,IF(AND(YEAR(OctSun1+31)=CalendarYear,MONTH(OctSun1+31)=10),OctSun1+31,""),IF(AND(YEAR(OctSun1+38)=CalendarYear,MONTH(OctSun1+38)=10),OctSun1+38,""))</f>
        <v/>
      </c>
      <c r="L41" s="37" t="str">
        <f>IF(DAY(OctSun1)=1,IF(AND(YEAR(OctSun1+32)=CalendarYear,MONTH(OctSun1+32)=10),OctSun1+32,""),IF(AND(YEAR(OctSun1+39)=CalendarYear,MONTH(OctSun1+39)=10),OctSun1+39,""))</f>
        <v/>
      </c>
      <c r="M41" s="37" t="str">
        <f>IF(DAY(OctSun1)=1,IF(AND(YEAR(OctSun1+33)=CalendarYear,MONTH(OctSun1+33)=10),OctSun1+33,""),IF(AND(YEAR(OctSun1+40)=CalendarYear,MONTH(OctSun1+40)=10),OctSun1+40,""))</f>
        <v/>
      </c>
      <c r="N41" s="37" t="str">
        <f>IF(DAY(OctSun1)=1,IF(AND(YEAR(OctSun1+34)=CalendarYear,MONTH(OctSun1+34)=10),OctSun1+34,""),IF(AND(YEAR(OctSun1+41)=CalendarYear,MONTH(OctSun1+41)=10),OctSun1+41,""))</f>
        <v/>
      </c>
      <c r="O41" s="38" t="str">
        <f>IF(DAY(OctSun1)=1,IF(AND(YEAR(OctSun1+35)=CalendarYear,MONTH(OctSun1+35)=10),OctSun1+35,""),IF(AND(YEAR(OctSun1+42)=CalendarYear,MONTH(OctSun1+42)=10),OctSun1+42,""))</f>
        <v/>
      </c>
      <c r="P41" s="91"/>
      <c r="S41" s="16"/>
    </row>
    <row r="42" spans="1:19" ht="15" customHeight="1" x14ac:dyDescent="0.2">
      <c r="A42" s="24" t="s">
        <v>15</v>
      </c>
      <c r="B42" s="164" t="s">
        <v>36</v>
      </c>
      <c r="C42" s="154"/>
      <c r="D42" s="154"/>
      <c r="E42" s="154"/>
      <c r="F42" s="154"/>
      <c r="G42" s="154"/>
      <c r="H42" s="155"/>
      <c r="I42" s="154" t="s">
        <v>37</v>
      </c>
      <c r="J42" s="154"/>
      <c r="K42" s="154"/>
      <c r="L42" s="154"/>
      <c r="M42" s="154"/>
      <c r="N42" s="154"/>
      <c r="O42" s="155"/>
      <c r="P42" s="91"/>
      <c r="S42" s="16"/>
    </row>
    <row r="43" spans="1:19" ht="15" customHeight="1" x14ac:dyDescent="0.2">
      <c r="A43" s="24" t="s">
        <v>23</v>
      </c>
      <c r="B43" s="70" t="s">
        <v>0</v>
      </c>
      <c r="C43" s="17" t="s">
        <v>51</v>
      </c>
      <c r="D43" s="17" t="s">
        <v>52</v>
      </c>
      <c r="E43" s="17" t="s">
        <v>53</v>
      </c>
      <c r="F43" s="17" t="s">
        <v>54</v>
      </c>
      <c r="G43" s="17" t="s">
        <v>55</v>
      </c>
      <c r="H43" s="34" t="s">
        <v>56</v>
      </c>
      <c r="I43" s="28" t="s">
        <v>0</v>
      </c>
      <c r="J43" s="17" t="s">
        <v>51</v>
      </c>
      <c r="K43" s="17" t="s">
        <v>52</v>
      </c>
      <c r="L43" s="17" t="s">
        <v>53</v>
      </c>
      <c r="M43" s="17" t="s">
        <v>54</v>
      </c>
      <c r="N43" s="17" t="s">
        <v>55</v>
      </c>
      <c r="O43" s="34" t="s">
        <v>56</v>
      </c>
      <c r="P43" s="91"/>
      <c r="S43" s="16"/>
    </row>
    <row r="44" spans="1:19" ht="15" customHeight="1" x14ac:dyDescent="0.2">
      <c r="A44" s="24"/>
      <c r="B44" s="71" t="str">
        <f>IF(DAY(NovSun1)=1,"",IF(AND(YEAR(NovSun1+1)=CalendarYear,MONTH(NovSun1+1)=11),NovSun1+1,""))</f>
        <v/>
      </c>
      <c r="C44" s="29">
        <f>IF(DAY(NovSun1)=1,"",IF(AND(YEAR(NovSun1+2)=CalendarYear,MONTH(NovSun1+2)=11),NovSun1+2,""))</f>
        <v>44501</v>
      </c>
      <c r="D44" s="29">
        <f>IF(DAY(NovSun1)=1,"",IF(AND(YEAR(NovSun1+3)=CalendarYear,MONTH(NovSun1+3)=11),NovSun1+3,""))</f>
        <v>44502</v>
      </c>
      <c r="E44" s="29">
        <f>IF(DAY(NovSun1)=1,"",IF(AND(YEAR(NovSun1+4)=CalendarYear,MONTH(NovSun1+4)=11),NovSun1+4,""))</f>
        <v>44503</v>
      </c>
      <c r="F44" s="4">
        <f>IF(DAY(NovSun1)=1,"",IF(AND(YEAR(NovSun1+5)=CalendarYear,MONTH(NovSun1+5)=11),NovSun1+5,""))</f>
        <v>44504</v>
      </c>
      <c r="G44" s="4">
        <f>IF(DAY(NovSun1)=1,"",IF(AND(YEAR(NovSun1+6)=CalendarYear,MONTH(NovSun1+6)=11),NovSun1+6,""))</f>
        <v>44505</v>
      </c>
      <c r="H44" s="35">
        <f>IF(DAY(NovSun1)=1,IF(AND(YEAR(NovSun1)=CalendarYear,MONTH(NovSun1)=11),NovSun1,""),IF(AND(YEAR(NovSun1+7)=CalendarYear,MONTH(NovSun1+7)=11),NovSun1+7,""))</f>
        <v>44506</v>
      </c>
      <c r="I44" s="27" t="str">
        <f>IF(DAY(DecSun1)=1,"",IF(AND(YEAR(DecSun1+1)=CalendarYear,MONTH(DecSun1+1)=12),DecSun1+1,""))</f>
        <v/>
      </c>
      <c r="J44" s="4" t="str">
        <f>IF(DAY(DecSun1)=1,"",IF(AND(YEAR(DecSun1+2)=CalendarYear,MONTH(DecSun1+2)=12),DecSun1+2,""))</f>
        <v/>
      </c>
      <c r="K44" s="4" t="str">
        <f>IF(DAY(DecSun1)=1,"",IF(AND(YEAR(DecSun1+3)=CalendarYear,MONTH(DecSun1+3)=12),DecSun1+3,""))</f>
        <v/>
      </c>
      <c r="L44" s="29">
        <f>IF(DAY(DecSun1)=1,"",IF(AND(YEAR(DecSun1+4)=CalendarYear,MONTH(DecSun1+4)=12),DecSun1+4,""))</f>
        <v>44531</v>
      </c>
      <c r="M44" s="4">
        <f>IF(DAY(DecSun1)=1,"",IF(AND(YEAR(DecSun1+5)=CalendarYear,MONTH(DecSun1+5)=12),DecSun1+5,""))</f>
        <v>44532</v>
      </c>
      <c r="N44" s="4">
        <f>IF(DAY(DecSun1)=1,"",IF(AND(YEAR(DecSun1+6)=CalendarYear,MONTH(DecSun1+6)=12),DecSun1+6,""))</f>
        <v>44533</v>
      </c>
      <c r="O44" s="35">
        <f>IF(DAY(DecSun1)=1,IF(AND(YEAR(DecSun1)=CalendarYear,MONTH(DecSun1)=12),DecSun1,""),IF(AND(YEAR(DecSun1+7)=CalendarYear,MONTH(DecSun1+7)=12),DecSun1+7,""))</f>
        <v>44534</v>
      </c>
      <c r="P44" s="91"/>
      <c r="S44" s="9"/>
    </row>
    <row r="45" spans="1:19" ht="15" customHeight="1" x14ac:dyDescent="0.2">
      <c r="A45" s="24" t="s">
        <v>24</v>
      </c>
      <c r="B45" s="71">
        <f>IF(DAY(NovSun1)=1,IF(AND(YEAR(NovSun1+1)=CalendarYear,MONTH(NovSun1+1)=11),NovSun1+1,""),IF(AND(YEAR(NovSun1+8)=CalendarYear,MONTH(NovSun1+8)=11),NovSun1+8,""))</f>
        <v>44507</v>
      </c>
      <c r="C45" s="4">
        <f>IF(DAY(NovSun1)=1,IF(AND(YEAR(NovSun1+2)=CalendarYear,MONTH(NovSun1+2)=11),NovSun1+2,""),IF(AND(YEAR(NovSun1+9)=CalendarYear,MONTH(NovSun1+9)=11),NovSun1+9,""))</f>
        <v>44508</v>
      </c>
      <c r="D45" s="4">
        <f>IF(DAY(NovSun1)=1,IF(AND(YEAR(NovSun1+3)=CalendarYear,MONTH(NovSun1+3)=11),NovSun1+3,""),IF(AND(YEAR(NovSun1+10)=CalendarYear,MONTH(NovSun1+10)=11),NovSun1+10,""))</f>
        <v>44509</v>
      </c>
      <c r="E45" s="4">
        <f>IF(DAY(NovSun1)=1,IF(AND(YEAR(NovSun1+4)=CalendarYear,MONTH(NovSun1+4)=11),NovSun1+4,""),IF(AND(YEAR(NovSun1+11)=CalendarYear,MONTH(NovSun1+11)=11),NovSun1+11,""))</f>
        <v>44510</v>
      </c>
      <c r="F45" s="4">
        <f>IF(DAY(NovSun1)=1,IF(AND(YEAR(NovSun1+5)=CalendarYear,MONTH(NovSun1+5)=11),NovSun1+5,""),IF(AND(YEAR(NovSun1+12)=CalendarYear,MONTH(NovSun1+12)=11),NovSun1+12,""))</f>
        <v>44511</v>
      </c>
      <c r="G45" s="4">
        <f>IF(DAY(NovSun1)=1,IF(AND(YEAR(NovSun1+6)=CalendarYear,MONTH(NovSun1+6)=11),NovSun1+6,""),IF(AND(YEAR(NovSun1+13)=CalendarYear,MONTH(NovSun1+13)=11),NovSun1+13,""))</f>
        <v>44512</v>
      </c>
      <c r="H45" s="35">
        <f>IF(DAY(NovSun1)=1,IF(AND(YEAR(NovSun1+7)=CalendarYear,MONTH(NovSun1+7)=11),NovSun1+7,""),IF(AND(YEAR(NovSun1+14)=CalendarYear,MONTH(NovSun1+14)=11),NovSun1+14,""))</f>
        <v>44513</v>
      </c>
      <c r="I45" s="27">
        <f>IF(DAY(DecSun1)=1,IF(AND(YEAR(DecSun1+1)=CalendarYear,MONTH(DecSun1+1)=12),DecSun1+1,""),IF(AND(YEAR(DecSun1+8)=CalendarYear,MONTH(DecSun1+8)=12),DecSun1+8,""))</f>
        <v>44535</v>
      </c>
      <c r="J45" s="4">
        <f>IF(DAY(DecSun1)=1,IF(AND(YEAR(DecSun1+2)=CalendarYear,MONTH(DecSun1+2)=12),DecSun1+2,""),IF(AND(YEAR(DecSun1+9)=CalendarYear,MONTH(DecSun1+9)=12),DecSun1+9,""))</f>
        <v>44536</v>
      </c>
      <c r="K45" s="4">
        <f>IF(DAY(DecSun1)=1,IF(AND(YEAR(DecSun1+3)=CalendarYear,MONTH(DecSun1+3)=12),DecSun1+3,""),IF(AND(YEAR(DecSun1+10)=CalendarYear,MONTH(DecSun1+10)=12),DecSun1+10,""))</f>
        <v>44537</v>
      </c>
      <c r="L45" s="4">
        <f>IF(DAY(DecSun1)=1,IF(AND(YEAR(DecSun1+4)=CalendarYear,MONTH(DecSun1+4)=12),DecSun1+4,""),IF(AND(YEAR(DecSun1+11)=CalendarYear,MONTH(DecSun1+11)=12),DecSun1+11,""))</f>
        <v>44538</v>
      </c>
      <c r="M45" s="4">
        <f>IF(DAY(DecSun1)=1,IF(AND(YEAR(DecSun1+5)=CalendarYear,MONTH(DecSun1+5)=12),DecSun1+5,""),IF(AND(YEAR(DecSun1+12)=CalendarYear,MONTH(DecSun1+12)=12),DecSun1+12,""))</f>
        <v>44539</v>
      </c>
      <c r="N45" s="4">
        <f>IF(DAY(DecSun1)=1,IF(AND(YEAR(DecSun1+6)=CalendarYear,MONTH(DecSun1+6)=12),DecSun1+6,""),IF(AND(YEAR(DecSun1+13)=CalendarYear,MONTH(DecSun1+13)=12),DecSun1+13,""))</f>
        <v>44540</v>
      </c>
      <c r="O45" s="35">
        <f>IF(DAY(DecSun1)=1,IF(AND(YEAR(DecSun1+7)=CalendarYear,MONTH(DecSun1+7)=12),DecSun1+7,""),IF(AND(YEAR(DecSun1+14)=CalendarYear,MONTH(DecSun1+14)=12),DecSun1+14,""))</f>
        <v>44541</v>
      </c>
      <c r="P45" s="91"/>
      <c r="S45" s="158"/>
    </row>
    <row r="46" spans="1:19" ht="15" customHeight="1" x14ac:dyDescent="0.2">
      <c r="B46" s="71">
        <f>IF(DAY(NovSun1)=1,IF(AND(YEAR(NovSun1+8)=CalendarYear,MONTH(NovSun1+8)=11),NovSun1+8,""),IF(AND(YEAR(NovSun1+15)=CalendarYear,MONTH(NovSun1+15)=11),NovSun1+15,""))</f>
        <v>44514</v>
      </c>
      <c r="C46" s="29">
        <f>IF(DAY(NovSun1)=1,IF(AND(YEAR(NovSun1+9)=CalendarYear,MONTH(NovSun1+9)=11),NovSun1+9,""),IF(AND(YEAR(NovSun1+16)=CalendarYear,MONTH(NovSun1+16)=11),NovSun1+16,""))</f>
        <v>44515</v>
      </c>
      <c r="D46" s="29">
        <f>IF(DAY(NovSun1)=1,IF(AND(YEAR(NovSun1+10)=CalendarYear,MONTH(NovSun1+10)=11),NovSun1+10,""),IF(AND(YEAR(NovSun1+17)=CalendarYear,MONTH(NovSun1+17)=11),NovSun1+17,""))</f>
        <v>44516</v>
      </c>
      <c r="E46" s="29">
        <f>IF(DAY(NovSun1)=1,IF(AND(YEAR(NovSun1+11)=CalendarYear,MONTH(NovSun1+11)=11),NovSun1+11,""),IF(AND(YEAR(NovSun1+18)=CalendarYear,MONTH(NovSun1+18)=11),NovSun1+18,""))</f>
        <v>44517</v>
      </c>
      <c r="F46" s="4">
        <f>IF(DAY(NovSun1)=1,IF(AND(YEAR(NovSun1+12)=CalendarYear,MONTH(NovSun1+12)=11),NovSun1+12,""),IF(AND(YEAR(NovSun1+19)=CalendarYear,MONTH(NovSun1+19)=11),NovSun1+19,""))</f>
        <v>44518</v>
      </c>
      <c r="G46" s="4">
        <f>IF(DAY(NovSun1)=1,IF(AND(YEAR(NovSun1+13)=CalendarYear,MONTH(NovSun1+13)=11),NovSun1+13,""),IF(AND(YEAR(NovSun1+20)=CalendarYear,MONTH(NovSun1+20)=11),NovSun1+20,""))</f>
        <v>44519</v>
      </c>
      <c r="H46" s="35">
        <f>IF(DAY(NovSun1)=1,IF(AND(YEAR(NovSun1+14)=CalendarYear,MONTH(NovSun1+14)=11),NovSun1+14,""),IF(AND(YEAR(NovSun1+21)=CalendarYear,MONTH(NovSun1+21)=11),NovSun1+21,""))</f>
        <v>44520</v>
      </c>
      <c r="I46" s="27">
        <f>IF(DAY(DecSun1)=1,IF(AND(YEAR(DecSun1+8)=CalendarYear,MONTH(DecSun1+8)=12),DecSun1+8,""),IF(AND(YEAR(DecSun1+15)=CalendarYear,MONTH(DecSun1+15)=12),DecSun1+15,""))</f>
        <v>44542</v>
      </c>
      <c r="J46" s="29">
        <f>IF(DAY(DecSun1)=1,IF(AND(YEAR(DecSun1+9)=CalendarYear,MONTH(DecSun1+9)=12),DecSun1+9,""),IF(AND(YEAR(DecSun1+16)=CalendarYear,MONTH(DecSun1+16)=12),DecSun1+16,""))</f>
        <v>44543</v>
      </c>
      <c r="K46" s="29">
        <f>IF(DAY(DecSun1)=1,IF(AND(YEAR(DecSun1+10)=CalendarYear,MONTH(DecSun1+10)=12),DecSun1+10,""),IF(AND(YEAR(DecSun1+17)=CalendarYear,MONTH(DecSun1+17)=12),DecSun1+17,""))</f>
        <v>44544</v>
      </c>
      <c r="L46" s="29">
        <f>IF(DAY(DecSun1)=1,IF(AND(YEAR(DecSun1+11)=CalendarYear,MONTH(DecSun1+11)=12),DecSun1+11,""),IF(AND(YEAR(DecSun1+18)=CalendarYear,MONTH(DecSun1+18)=12),DecSun1+18,""))</f>
        <v>44545</v>
      </c>
      <c r="M46" s="4">
        <f>IF(DAY(DecSun1)=1,IF(AND(YEAR(DecSun1+12)=CalendarYear,MONTH(DecSun1+12)=12),DecSun1+12,""),IF(AND(YEAR(DecSun1+19)=CalendarYear,MONTH(DecSun1+19)=12),DecSun1+19,""))</f>
        <v>44546</v>
      </c>
      <c r="N46" s="4">
        <f>IF(DAY(DecSun1)=1,IF(AND(YEAR(DecSun1+13)=CalendarYear,MONTH(DecSun1+13)=12),DecSun1+13,""),IF(AND(YEAR(DecSun1+20)=CalendarYear,MONTH(DecSun1+20)=12),DecSun1+20,""))</f>
        <v>44547</v>
      </c>
      <c r="O46" s="35">
        <f>IF(DAY(DecSun1)=1,IF(AND(YEAR(DecSun1+14)=CalendarYear,MONTH(DecSun1+14)=12),DecSun1+14,""),IF(AND(YEAR(DecSun1+21)=CalendarYear,MONTH(DecSun1+21)=12),DecSun1+21,""))</f>
        <v>44548</v>
      </c>
      <c r="P46" s="91"/>
      <c r="S46" s="158"/>
    </row>
    <row r="47" spans="1:19" ht="15" customHeight="1" x14ac:dyDescent="0.2">
      <c r="B47" s="71">
        <f>IF(DAY(NovSun1)=1,IF(AND(YEAR(NovSun1+15)=CalendarYear,MONTH(NovSun1+15)=11),NovSun1+15,""),IF(AND(YEAR(NovSun1+22)=CalendarYear,MONTH(NovSun1+22)=11),NovSun1+22,""))</f>
        <v>44521</v>
      </c>
      <c r="C47" s="4">
        <f>IF(DAY(NovSun1)=1,IF(AND(YEAR(NovSun1+16)=CalendarYear,MONTH(NovSun1+16)=11),NovSun1+16,""),IF(AND(YEAR(NovSun1+23)=CalendarYear,MONTH(NovSun1+23)=11),NovSun1+23,""))</f>
        <v>44522</v>
      </c>
      <c r="D47" s="4">
        <f>IF(DAY(NovSun1)=1,IF(AND(YEAR(NovSun1+17)=CalendarYear,MONTH(NovSun1+17)=11),NovSun1+17,""),IF(AND(YEAR(NovSun1+24)=CalendarYear,MONTH(NovSun1+24)=11),NovSun1+24,""))</f>
        <v>44523</v>
      </c>
      <c r="E47" s="4">
        <f>IF(DAY(NovSun1)=1,IF(AND(YEAR(NovSun1+18)=CalendarYear,MONTH(NovSun1+18)=11),NovSun1+18,""),IF(AND(YEAR(NovSun1+25)=CalendarYear,MONTH(NovSun1+25)=11),NovSun1+25,""))</f>
        <v>44524</v>
      </c>
      <c r="F47" s="4">
        <f>IF(DAY(NovSun1)=1,IF(AND(YEAR(NovSun1+19)=CalendarYear,MONTH(NovSun1+19)=11),NovSun1+19,""),IF(AND(YEAR(NovSun1+26)=CalendarYear,MONTH(NovSun1+26)=11),NovSun1+26,""))</f>
        <v>44525</v>
      </c>
      <c r="G47" s="4">
        <f>IF(DAY(NovSun1)=1,IF(AND(YEAR(NovSun1+20)=CalendarYear,MONTH(NovSun1+20)=11),NovSun1+20,""),IF(AND(YEAR(NovSun1+27)=CalendarYear,MONTH(NovSun1+27)=11),NovSun1+27,""))</f>
        <v>44526</v>
      </c>
      <c r="H47" s="35">
        <f>IF(DAY(NovSun1)=1,IF(AND(YEAR(NovSun1+21)=CalendarYear,MONTH(NovSun1+21)=11),NovSun1+21,""),IF(AND(YEAR(NovSun1+28)=CalendarYear,MONTH(NovSun1+28)=11),NovSun1+28,""))</f>
        <v>44527</v>
      </c>
      <c r="I47" s="27">
        <f>IF(DAY(DecSun1)=1,IF(AND(YEAR(DecSun1+15)=CalendarYear,MONTH(DecSun1+15)=12),DecSun1+15,""),IF(AND(YEAR(DecSun1+22)=CalendarYear,MONTH(DecSun1+22)=12),DecSun1+22,""))</f>
        <v>44549</v>
      </c>
      <c r="J47" s="4">
        <f>IF(DAY(DecSun1)=1,IF(AND(YEAR(DecSun1+16)=CalendarYear,MONTH(DecSun1+16)=12),DecSun1+16,""),IF(AND(YEAR(DecSun1+23)=CalendarYear,MONTH(DecSun1+23)=12),DecSun1+23,""))</f>
        <v>44550</v>
      </c>
      <c r="K47" s="4">
        <f>IF(DAY(DecSun1)=1,IF(AND(YEAR(DecSun1+17)=CalendarYear,MONTH(DecSun1+17)=12),DecSun1+17,""),IF(AND(YEAR(DecSun1+24)=CalendarYear,MONTH(DecSun1+24)=12),DecSun1+24,""))</f>
        <v>44551</v>
      </c>
      <c r="L47" s="4">
        <f>IF(DAY(DecSun1)=1,IF(AND(YEAR(DecSun1+18)=CalendarYear,MONTH(DecSun1+18)=12),DecSun1+18,""),IF(AND(YEAR(DecSun1+25)=CalendarYear,MONTH(DecSun1+25)=12),DecSun1+25,""))</f>
        <v>44552</v>
      </c>
      <c r="M47" s="4">
        <f>IF(DAY(DecSun1)=1,IF(AND(YEAR(DecSun1+19)=CalendarYear,MONTH(DecSun1+19)=12),DecSun1+19,""),IF(AND(YEAR(DecSun1+26)=CalendarYear,MONTH(DecSun1+26)=12),DecSun1+26,""))</f>
        <v>44553</v>
      </c>
      <c r="N47" s="108">
        <f>IF(DAY(DecSun1)=1,IF(AND(YEAR(DecSun1+20)=CalendarYear,MONTH(DecSun1+20)=12),DecSun1+20,""),IF(AND(YEAR(DecSun1+27)=CalendarYear,MONTH(DecSun1+27)=12),DecSun1+27,""))</f>
        <v>44554</v>
      </c>
      <c r="O47" s="50">
        <f>IF(DAY(DecSun1)=1,IF(AND(YEAR(DecSun1+21)=CalendarYear,MONTH(DecSun1+21)=12),DecSun1+21,""),IF(AND(YEAR(DecSun1+28)=CalendarYear,MONTH(DecSun1+28)=12),DecSun1+28,""))</f>
        <v>44555</v>
      </c>
      <c r="P47" s="91"/>
      <c r="S47" s="158"/>
    </row>
    <row r="48" spans="1:19" ht="15" customHeight="1" x14ac:dyDescent="0.2">
      <c r="B48" s="71">
        <f>IF(DAY(NovSun1)=1,IF(AND(YEAR(NovSun1+22)=CalendarYear,MONTH(NovSun1+22)=11),NovSun1+22,""),IF(AND(YEAR(NovSun1+29)=CalendarYear,MONTH(NovSun1+29)=11),NovSun1+29,""))</f>
        <v>44528</v>
      </c>
      <c r="C48" s="29">
        <f>IF(DAY(NovSun1)=1,IF(AND(YEAR(NovSun1+23)=CalendarYear,MONTH(NovSun1+23)=11),NovSun1+23,""),IF(AND(YEAR(NovSun1+30)=CalendarYear,MONTH(NovSun1+30)=11),NovSun1+30,""))</f>
        <v>44529</v>
      </c>
      <c r="D48" s="29">
        <f>IF(DAY(NovSun1)=1,IF(AND(YEAR(NovSun1+24)=CalendarYear,MONTH(NovSun1+24)=11),NovSun1+24,""),IF(AND(YEAR(NovSun1+31)=CalendarYear,MONTH(NovSun1+31)=11),NovSun1+31,""))</f>
        <v>44530</v>
      </c>
      <c r="E48" s="4" t="str">
        <f>IF(DAY(NovSun1)=1,IF(AND(YEAR(NovSun1+25)=CalendarYear,MONTH(NovSun1+25)=11),NovSun1+25,""),IF(AND(YEAR(NovSun1+32)=CalendarYear,MONTH(NovSun1+32)=11),NovSun1+32,""))</f>
        <v/>
      </c>
      <c r="F48" s="4" t="str">
        <f>IF(DAY(NovSun1)=1,IF(AND(YEAR(NovSun1+26)=CalendarYear,MONTH(NovSun1+26)=11),NovSun1+26,""),IF(AND(YEAR(NovSun1+33)=CalendarYear,MONTH(NovSun1+33)=11),NovSun1+33,""))</f>
        <v/>
      </c>
      <c r="G48" s="4" t="str">
        <f>IF(DAY(NovSun1)=1,IF(AND(YEAR(NovSun1+27)=CalendarYear,MONTH(NovSun1+27)=11),NovSun1+27,""),IF(AND(YEAR(NovSun1+34)=CalendarYear,MONTH(NovSun1+34)=11),NovSun1+34,""))</f>
        <v/>
      </c>
      <c r="H48" s="35" t="str">
        <f>IF(DAY(NovSun1)=1,IF(AND(YEAR(NovSun1+28)=CalendarYear,MONTH(NovSun1+28)=11),NovSun1+28,""),IF(AND(YEAR(NovSun1+35)=CalendarYear,MONTH(NovSun1+35)=11),NovSun1+35,""))</f>
        <v/>
      </c>
      <c r="I48" s="27">
        <f>IF(DAY(DecSun1)=1,IF(AND(YEAR(DecSun1+22)=CalendarYear,MONTH(DecSun1+22)=12),DecSun1+22,""),IF(AND(YEAR(DecSun1+29)=CalendarYear,MONTH(DecSun1+29)=12),DecSun1+29,""))</f>
        <v>44556</v>
      </c>
      <c r="J48" s="29">
        <f>IF(DAY(DecSun1)=1,IF(AND(YEAR(DecSun1+23)=CalendarYear,MONTH(DecSun1+23)=12),DecSun1+23,""),IF(AND(YEAR(DecSun1+30)=CalendarYear,MONTH(DecSun1+30)=12),DecSun1+30,""))</f>
        <v>44557</v>
      </c>
      <c r="K48" s="29">
        <f>IF(DAY(DecSun1)=1,IF(AND(YEAR(DecSun1+24)=CalendarYear,MONTH(DecSun1+24)=12),DecSun1+24,""),IF(AND(YEAR(DecSun1+31)=CalendarYear,MONTH(DecSun1+31)=12),DecSun1+31,""))</f>
        <v>44558</v>
      </c>
      <c r="L48" s="29">
        <f>IF(DAY(DecSun1)=1,IF(AND(YEAR(DecSun1+25)=CalendarYear,MONTH(DecSun1+25)=12),DecSun1+25,""),IF(AND(YEAR(DecSun1+32)=CalendarYear,MONTH(DecSun1+32)=12),DecSun1+32,""))</f>
        <v>44559</v>
      </c>
      <c r="M48" s="4">
        <f>IF(DAY(DecSun1)=1,IF(AND(YEAR(DecSun1+26)=CalendarYear,MONTH(DecSun1+26)=12),DecSun1+26,""),IF(AND(YEAR(DecSun1+33)=CalendarYear,MONTH(DecSun1+33)=12),DecSun1+33,""))</f>
        <v>44560</v>
      </c>
      <c r="N48" s="4">
        <f>IF(DAY(DecSun1)=1,IF(AND(YEAR(DecSun1+27)=CalendarYear,MONTH(DecSun1+27)=12),DecSun1+27,""),IF(AND(YEAR(DecSun1+34)=CalendarYear,MONTH(DecSun1+34)=12),DecSun1+34,""))</f>
        <v>44561</v>
      </c>
      <c r="O48" s="50">
        <v>1</v>
      </c>
      <c r="P48" s="91"/>
      <c r="S48" s="158"/>
    </row>
    <row r="49" spans="2:19" ht="15" customHeight="1" x14ac:dyDescent="0.2">
      <c r="B49" s="42" t="str">
        <f>IF(DAY(NovSun1)=1,IF(AND(YEAR(NovSun1+29)=CalendarYear,MONTH(NovSun1+29)=11),NovSun1+29,""),IF(AND(YEAR(NovSun1+36)=CalendarYear,MONTH(NovSun1+36)=11),NovSun1+36,""))</f>
        <v/>
      </c>
      <c r="C49" s="37" t="str">
        <f>IF(DAY(NovSun1)=1,IF(AND(YEAR(NovSun1+30)=CalendarYear,MONTH(NovSun1+30)=11),NovSun1+30,""),IF(AND(YEAR(NovSun1+37)=CalendarYear,MONTH(NovSun1+37)=11),NovSun1+37,""))</f>
        <v/>
      </c>
      <c r="D49" s="37" t="str">
        <f>IF(DAY(NovSun1)=1,IF(AND(YEAR(NovSun1+31)=CalendarYear,MONTH(NovSun1+31)=11),NovSun1+31,""),IF(AND(YEAR(NovSun1+38)=CalendarYear,MONTH(NovSun1+38)=11),NovSun1+38,""))</f>
        <v/>
      </c>
      <c r="E49" s="37" t="str">
        <f>IF(DAY(NovSun1)=1,IF(AND(YEAR(NovSun1+32)=CalendarYear,MONTH(NovSun1+32)=11),NovSun1+32,""),IF(AND(YEAR(NovSun1+39)=CalendarYear,MONTH(NovSun1+39)=11),NovSun1+39,""))</f>
        <v/>
      </c>
      <c r="F49" s="37" t="str">
        <f>IF(DAY(NovSun1)=1,IF(AND(YEAR(NovSun1+33)=CalendarYear,MONTH(NovSun1+33)=11),NovSun1+33,""),IF(AND(YEAR(NovSun1+40)=CalendarYear,MONTH(NovSun1+40)=11),NovSun1+40,""))</f>
        <v/>
      </c>
      <c r="G49" s="37" t="str">
        <f>IF(DAY(NovSun1)=1,IF(AND(YEAR(NovSun1+34)=CalendarYear,MONTH(NovSun1+34)=11),NovSun1+34,""),IF(AND(YEAR(NovSun1+41)=CalendarYear,MONTH(NovSun1+41)=11),NovSun1+41,""))</f>
        <v/>
      </c>
      <c r="H49" s="38" t="str">
        <f>IF(DAY(NovSun1)=1,IF(AND(YEAR(NovSun1+35)=CalendarYear,MONTH(NovSun1+35)=11),NovSun1+35,""),IF(AND(YEAR(NovSun1+42)=CalendarYear,MONTH(NovSun1+42)=11),NovSun1+42,""))</f>
        <v/>
      </c>
      <c r="I49" s="37" t="str">
        <f>IF(DAY(DecSun1)=1,IF(AND(YEAR(DecSun1+29)=CalendarYear,MONTH(DecSun1+29)=12),DecSun1+29,""),IF(AND(YEAR(DecSun1+36)=CalendarYear,MONTH(DecSun1+36)=12),DecSun1+36,""))</f>
        <v/>
      </c>
      <c r="J49" s="37" t="str">
        <f>IF(DAY(DecSun1)=1,IF(AND(YEAR(DecSun1+30)=CalendarYear,MONTH(DecSun1+30)=12),DecSun1+30,""),IF(AND(YEAR(DecSun1+37)=CalendarYear,MONTH(DecSun1+37)=12),DecSun1+37,""))</f>
        <v/>
      </c>
      <c r="K49" s="37" t="str">
        <f>IF(DAY(DecSun1)=1,IF(AND(YEAR(DecSun1+31)=CalendarYear,MONTH(DecSun1+31)=12),DecSun1+31,""),IF(AND(YEAR(DecSun1+38)=CalendarYear,MONTH(DecSun1+38)=12),DecSun1+38,""))</f>
        <v/>
      </c>
      <c r="L49" s="37" t="str">
        <f>IF(DAY(DecSun1)=1,IF(AND(YEAR(DecSun1+32)=CalendarYear,MONTH(DecSun1+32)=12),DecSun1+32,""),IF(AND(YEAR(DecSun1+39)=CalendarYear,MONTH(DecSun1+39)=12),DecSun1+39,""))</f>
        <v/>
      </c>
      <c r="M49" s="37" t="str">
        <f>IF(DAY(DecSun1)=1,IF(AND(YEAR(DecSun1+33)=CalendarYear,MONTH(DecSun1+33)=12),DecSun1+33,""),IF(AND(YEAR(DecSun1+40)=CalendarYear,MONTH(DecSun1+40)=12),DecSun1+40,""))</f>
        <v/>
      </c>
      <c r="N49" s="37" t="str">
        <f>IF(DAY(DecSun1)=1,IF(AND(YEAR(DecSun1+34)=CalendarYear,MONTH(DecSun1+34)=12),DecSun1+34,""),IF(AND(YEAR(DecSun1+41)=CalendarYear,MONTH(DecSun1+41)=12),DecSun1+41,""))</f>
        <v/>
      </c>
      <c r="O49" s="38" t="str">
        <f>IF(DAY(DecSun1)=1,IF(AND(YEAR(DecSun1+35)=CalendarYear,MONTH(DecSun1+35)=12),DecSun1+35,""),IF(AND(YEAR(DecSun1+42)=CalendarYear,MONTH(DecSun1+42)=12),DecSun1+42,""))</f>
        <v/>
      </c>
      <c r="P49" s="91"/>
      <c r="S49" s="158"/>
    </row>
    <row r="50" spans="2:19" ht="13.5" customHeight="1" x14ac:dyDescent="0.2">
      <c r="I50" s="2"/>
      <c r="J50" s="2"/>
      <c r="K50" s="2"/>
      <c r="L50" s="2"/>
      <c r="M50" s="2"/>
      <c r="N50" s="2"/>
      <c r="O50" s="2"/>
      <c r="S50" s="8"/>
    </row>
    <row r="51" spans="2:19" ht="15" customHeight="1" x14ac:dyDescent="0.2">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2:H42"/>
    <mergeCell ref="I42:O42"/>
    <mergeCell ref="S45:S49"/>
    <mergeCell ref="B1:E1"/>
    <mergeCell ref="F1:O1"/>
    <mergeCell ref="B2:H2"/>
    <mergeCell ref="B3:H3"/>
    <mergeCell ref="I3:O3"/>
    <mergeCell ref="B10:H10"/>
    <mergeCell ref="I10:O10"/>
    <mergeCell ref="B18:H18"/>
    <mergeCell ref="I18:O18"/>
    <mergeCell ref="B26:H26"/>
    <mergeCell ref="I26:O26"/>
    <mergeCell ref="B34:H34"/>
    <mergeCell ref="I34:O34"/>
  </mergeCells>
  <dataValidations count="1">
    <dataValidation allowBlank="1" showInputMessage="1" showErrorMessage="1" errorTitle="Invalid Year" error="Enter a year from 1900 to 9999, or use the scroll bar to find a year." sqref="B1" xr:uid="{0FAB09F4-FDE2-44A2-AB3B-AE9C07E9680D}"/>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C6937-0C96-4D28-85E8-9BC798E24E19}">
  <dimension ref="A1:AL63"/>
  <sheetViews>
    <sheetView topLeftCell="A22" workbookViewId="0">
      <selection activeCell="L22" sqref="L22"/>
    </sheetView>
  </sheetViews>
  <sheetFormatPr defaultColWidth="9.5" defaultRowHeight="11.25" x14ac:dyDescent="0.2"/>
  <cols>
    <col min="1" max="1" width="1.5" style="25" customWidth="1"/>
    <col min="2" max="15" width="5.83203125" style="1" customWidth="1"/>
    <col min="16" max="16" width="1.1640625" style="1" customWidth="1"/>
    <col min="17" max="17" width="1.1640625" style="66" customWidth="1"/>
    <col min="18" max="18" width="33.1640625" customWidth="1"/>
    <col min="19" max="19" width="60" style="1" customWidth="1"/>
    <col min="20" max="20" width="49.1640625" style="1" customWidth="1"/>
    <col min="21" max="39" width="9.33203125" style="1" customWidth="1"/>
    <col min="40" max="16384" width="9.5" style="1"/>
  </cols>
  <sheetData>
    <row r="1" spans="1:38" ht="30" customHeight="1" x14ac:dyDescent="0.2">
      <c r="A1" s="90" t="s">
        <v>6</v>
      </c>
      <c r="B1" s="177">
        <v>2021</v>
      </c>
      <c r="C1" s="177">
        <v>1901</v>
      </c>
      <c r="D1" s="177"/>
      <c r="E1" s="177"/>
      <c r="F1" s="159" t="s">
        <v>50</v>
      </c>
      <c r="G1" s="160"/>
      <c r="H1" s="160"/>
      <c r="I1" s="160"/>
      <c r="J1" s="160"/>
      <c r="K1" s="160"/>
      <c r="L1" s="160"/>
      <c r="M1" s="160"/>
      <c r="N1" s="160"/>
      <c r="O1" s="160"/>
      <c r="P1" s="91"/>
      <c r="Q1" s="91"/>
      <c r="R1" s="96" t="s">
        <v>67</v>
      </c>
      <c r="S1" s="69"/>
      <c r="T1"/>
      <c r="U1"/>
      <c r="V1"/>
      <c r="W1"/>
    </row>
    <row r="2" spans="1:38" ht="15" customHeight="1" x14ac:dyDescent="0.2">
      <c r="A2" s="24" t="s">
        <v>7</v>
      </c>
      <c r="B2" s="153"/>
      <c r="C2" s="153"/>
      <c r="D2" s="153"/>
      <c r="E2" s="153"/>
      <c r="F2" s="153"/>
      <c r="G2" s="153"/>
      <c r="H2" s="153"/>
      <c r="I2" s="2"/>
      <c r="J2" s="2"/>
      <c r="K2" s="2"/>
      <c r="L2" s="2"/>
      <c r="M2" s="2"/>
      <c r="N2" s="2"/>
      <c r="O2" s="2"/>
      <c r="P2" s="91"/>
    </row>
    <row r="3" spans="1:38" ht="15" customHeight="1" x14ac:dyDescent="0.3">
      <c r="A3" s="25" t="s">
        <v>8</v>
      </c>
      <c r="B3" s="164" t="s">
        <v>26</v>
      </c>
      <c r="C3" s="154"/>
      <c r="D3" s="154"/>
      <c r="E3" s="154"/>
      <c r="F3" s="154"/>
      <c r="G3" s="154"/>
      <c r="H3" s="155"/>
      <c r="I3" s="156" t="s">
        <v>27</v>
      </c>
      <c r="J3" s="156"/>
      <c r="K3" s="156"/>
      <c r="L3" s="156"/>
      <c r="M3" s="156"/>
      <c r="N3" s="156"/>
      <c r="O3" s="157"/>
      <c r="P3" s="92"/>
      <c r="Q3" s="2"/>
      <c r="R3" s="77"/>
      <c r="S3" s="68"/>
      <c r="T3" s="2"/>
      <c r="U3" s="2"/>
      <c r="V3" s="2"/>
      <c r="W3" s="2"/>
      <c r="X3" s="2"/>
      <c r="Y3" s="2"/>
      <c r="Z3" s="2"/>
      <c r="AA3" s="2"/>
      <c r="AB3" s="2"/>
      <c r="AC3" s="2"/>
      <c r="AD3" s="2"/>
      <c r="AE3" s="2"/>
      <c r="AF3" s="2"/>
      <c r="AG3" s="2"/>
      <c r="AH3" s="2"/>
      <c r="AI3" s="2"/>
      <c r="AJ3" s="2"/>
      <c r="AK3" s="2"/>
      <c r="AL3" s="2"/>
    </row>
    <row r="4" spans="1:38" ht="15" customHeight="1" x14ac:dyDescent="0.3">
      <c r="A4" s="24" t="s">
        <v>17</v>
      </c>
      <c r="B4" s="70" t="s">
        <v>0</v>
      </c>
      <c r="C4" s="17" t="s">
        <v>51</v>
      </c>
      <c r="D4" s="17" t="s">
        <v>52</v>
      </c>
      <c r="E4" s="17" t="s">
        <v>53</v>
      </c>
      <c r="F4" s="17" t="s">
        <v>54</v>
      </c>
      <c r="G4" s="17" t="s">
        <v>55</v>
      </c>
      <c r="H4" s="34" t="s">
        <v>56</v>
      </c>
      <c r="I4" s="28" t="s">
        <v>0</v>
      </c>
      <c r="J4" s="17" t="s">
        <v>51</v>
      </c>
      <c r="K4" s="17" t="s">
        <v>52</v>
      </c>
      <c r="L4" s="17" t="s">
        <v>53</v>
      </c>
      <c r="M4" s="17" t="s">
        <v>54</v>
      </c>
      <c r="N4" s="17" t="s">
        <v>55</v>
      </c>
      <c r="O4" s="34" t="s">
        <v>56</v>
      </c>
      <c r="P4" s="91"/>
      <c r="R4" s="75" t="s">
        <v>38</v>
      </c>
      <c r="S4" s="65"/>
      <c r="V4" s="2"/>
      <c r="AD4" s="2"/>
      <c r="AL4" s="2"/>
    </row>
    <row r="5" spans="1:38" ht="15" customHeight="1" x14ac:dyDescent="0.25">
      <c r="A5" s="24"/>
      <c r="B5" s="41" t="str">
        <f>IF(DAY(JanSun1)=1,"",IF(AND(YEAR(JanSun1+1)=CalendarYear,MONTH(JanSun1+1)=1),JanSun1+1,""))</f>
        <v/>
      </c>
      <c r="C5" s="4" t="str">
        <f>IF(DAY(JanSun1)=1,"",IF(AND(YEAR(JanSun1+2)=CalendarYear,MONTH(JanSun1+2)=1),JanSun1+2,""))</f>
        <v/>
      </c>
      <c r="D5" s="4" t="str">
        <f>IF(DAY(JanSun1)=1,"",IF(AND(YEAR(JanSun1+3)=CalendarYear,MONTH(JanSun1+3)=1),JanSun1+3,""))</f>
        <v/>
      </c>
      <c r="E5" s="27" t="str">
        <f>IF(DAY(JanSun1)=1,"",IF(AND(YEAR(JanSun1+4)=CalendarYear,MONTH(JanSun1+4)=1),JanSun1+4,""))</f>
        <v/>
      </c>
      <c r="F5" s="4" t="str">
        <f>IF(DAY(JanSun1)=1,"",IF(AND(YEAR(JanSun1+5)=CalendarYear,MONTH(JanSun1+5)=1),JanSun1+5,""))</f>
        <v/>
      </c>
      <c r="G5" s="27">
        <f>IF(DAY(JanSun1)=1,"",IF(AND(YEAR(JanSun1+6)=CalendarYear,MONTH(JanSun1+6)=1),JanSun1+6,""))</f>
        <v>44197</v>
      </c>
      <c r="H5" s="35">
        <f>IF(DAY(JanSun1)=1,IF(AND(YEAR(JanSun1)=CalendarYear,MONTH(JanSun1)=1),JanSun1,""),IF(AND(YEAR(JanSun1+7)=CalendarYear,MONTH(JanSun1+7)=1),JanSun1+7,""))</f>
        <v>44198</v>
      </c>
      <c r="I5" s="27" t="str">
        <f>IF(DAY(FebSun1)=1,"",IF(AND(YEAR(FebSun1+1)=CalendarYear,MONTH(FebSun1+1)=2),FebSun1+1,""))</f>
        <v/>
      </c>
      <c r="J5" s="4">
        <f>IF(DAY(FebSun1)=1,"",IF(AND(YEAR(FebSun1+2)=CalendarYear,MONTH(FebSun1+2)=2),FebSun1+2,""))</f>
        <v>44228</v>
      </c>
      <c r="K5" s="4">
        <f>IF(DAY(FebSun1)=1,"",IF(AND(YEAR(FebSun1+3)=CalendarYear,MONTH(FebSun1+3)=2),FebSun1+3,""))</f>
        <v>44229</v>
      </c>
      <c r="L5" s="4">
        <f>IF(DAY(FebSun1)=1,"",IF(AND(YEAR(FebSun1+4)=CalendarYear,MONTH(FebSun1+4)=2),FebSun1+4,""))</f>
        <v>44230</v>
      </c>
      <c r="M5" s="4">
        <f>IF(DAY(FebSun1)=1,"",IF(AND(YEAR(FebSun1+5)=CalendarYear,MONTH(FebSun1+5)=2),FebSun1+5,""))</f>
        <v>44231</v>
      </c>
      <c r="N5" s="4">
        <f>IF(DAY(FebSun1)=1,"",IF(AND(YEAR(FebSun1+6)=CalendarYear,MONTH(FebSun1+6)=2),FebSun1+6,""))</f>
        <v>44232</v>
      </c>
      <c r="O5" s="35">
        <f>IF(DAY(FebSun1)=1,IF(AND(YEAR(FebSun1)=CalendarYear,MONTH(FebSun1)=2),FebSun1,""),IF(AND(YEAR(FebSun1+7)=CalendarYear,MONTH(FebSun1+7)=2),FebSun1+7,""))</f>
        <v>44233</v>
      </c>
      <c r="P5" s="91"/>
      <c r="R5" s="88" t="s">
        <v>67</v>
      </c>
      <c r="S5" s="65"/>
      <c r="V5" s="2"/>
      <c r="AD5" s="2"/>
      <c r="AL5" s="2"/>
    </row>
    <row r="6" spans="1:38" ht="15" customHeight="1" x14ac:dyDescent="0.25">
      <c r="A6" s="24"/>
      <c r="B6" s="71">
        <f>IF(DAY(JanSun1)=1,IF(AND(YEAR(JanSun1+1)=CalendarYear,MONTH(JanSun1+1)=1),JanSun1+1,""),IF(AND(YEAR(JanSun1+8)=CalendarYear,MONTH(JanSun1+8)=1),JanSun1+8,""))</f>
        <v>44199</v>
      </c>
      <c r="C6" s="4">
        <f>IF(DAY(JanSun1)=1,IF(AND(YEAR(JanSun1+2)=CalendarYear,MONTH(JanSun1+2)=1),JanSun1+2,""),IF(AND(YEAR(JanSun1+9)=CalendarYear,MONTH(JanSun1+9)=1),JanSun1+9,""))</f>
        <v>44200</v>
      </c>
      <c r="D6" s="4">
        <f>IF(DAY(JanSun1)=1,IF(AND(YEAR(JanSun1+3)=CalendarYear,MONTH(JanSun1+3)=1),JanSun1+3,""),IF(AND(YEAR(JanSun1+10)=CalendarYear,MONTH(JanSun1+10)=1),JanSun1+10,""))</f>
        <v>44201</v>
      </c>
      <c r="E6" s="4">
        <f>IF(DAY(JanSun1)=1,IF(AND(YEAR(JanSun1+4)=CalendarYear,MONTH(JanSun1+4)=1),JanSun1+4,""),IF(AND(YEAR(JanSun1+11)=CalendarYear,MONTH(JanSun1+11)=1),JanSun1+11,""))</f>
        <v>44202</v>
      </c>
      <c r="F6" s="4">
        <f>IF(DAY(JanSun1)=1,IF(AND(YEAR(JanSun1+5)=CalendarYear,MONTH(JanSun1+5)=1),JanSun1+5,""),IF(AND(YEAR(JanSun1+12)=CalendarYear,MONTH(JanSun1+12)=1),JanSun1+12,""))</f>
        <v>44203</v>
      </c>
      <c r="G6" s="4">
        <f>IF(DAY(JanSun1)=1,IF(AND(YEAR(JanSun1+6)=CalendarYear,MONTH(JanSun1+6)=1),JanSun1+6,""),IF(AND(YEAR(JanSun1+13)=CalendarYear,MONTH(JanSun1+13)=1),JanSun1+13,""))</f>
        <v>44204</v>
      </c>
      <c r="H6" s="35">
        <f>IF(DAY(JanSun1)=1,IF(AND(YEAR(JanSun1+7)=CalendarYear,MONTH(JanSun1+7)=1),JanSun1+7,""),IF(AND(YEAR(JanSun1+14)=CalendarYear,MONTH(JanSun1+14)=1),JanSun1+14,""))</f>
        <v>44205</v>
      </c>
      <c r="I6" s="27">
        <f>IF(DAY(FebSun1)=1,IF(AND(YEAR(FebSun1+1)=CalendarYear,MONTH(FebSun1+1)=2),FebSun1+1,""),IF(AND(YEAR(FebSun1+8)=CalendarYear,MONTH(FebSun1+8)=2),FebSun1+8,""))</f>
        <v>44234</v>
      </c>
      <c r="J6" s="4">
        <f>IF(DAY(FebSun1)=1,IF(AND(YEAR(FebSun1+2)=CalendarYear,MONTH(FebSun1+2)=2),FebSun1+2,""),IF(AND(YEAR(FebSun1+9)=CalendarYear,MONTH(FebSun1+9)=2),FebSun1+9,""))</f>
        <v>44235</v>
      </c>
      <c r="K6" s="4">
        <f>IF(DAY(FebSun1)=1,IF(AND(YEAR(FebSun1+3)=CalendarYear,MONTH(FebSun1+3)=2),FebSun1+3,""),IF(AND(YEAR(FebSun1+10)=CalendarYear,MONTH(FebSun1+10)=2),FebSun1+10,""))</f>
        <v>44236</v>
      </c>
      <c r="L6" s="4">
        <f>IF(DAY(FebSun1)=1,IF(AND(YEAR(FebSun1+4)=CalendarYear,MONTH(FebSun1+4)=2),FebSun1+4,""),IF(AND(YEAR(FebSun1+11)=CalendarYear,MONTH(FebSun1+11)=2),FebSun1+11,""))</f>
        <v>44237</v>
      </c>
      <c r="M6" s="29">
        <f>IF(DAY(FebSun1)=1,IF(AND(YEAR(FebSun1+5)=CalendarYear,MONTH(FebSun1+5)=2),FebSun1+5,""),IF(AND(YEAR(FebSun1+12)=CalendarYear,MONTH(FebSun1+12)=2),FebSun1+12,""))</f>
        <v>44238</v>
      </c>
      <c r="N6" s="29">
        <f>IF(DAY(FebSun1)=1,IF(AND(YEAR(FebSun1+6)=CalendarYear,MONTH(FebSun1+6)=2),FebSun1+6,""),IF(AND(YEAR(FebSun1+13)=CalendarYear,MONTH(FebSun1+13)=2),FebSun1+13,""))</f>
        <v>44239</v>
      </c>
      <c r="O6" s="35">
        <f>IF(DAY(FebSun1)=1,IF(AND(YEAR(FebSun1+7)=CalendarYear,MONTH(FebSun1+7)=2),FebSun1+7,""),IF(AND(YEAR(FebSun1+14)=CalendarYear,MONTH(FebSun1+14)=2),FebSun1+14,""))</f>
        <v>44240</v>
      </c>
      <c r="P6" s="91"/>
      <c r="R6" s="61"/>
      <c r="S6" s="65"/>
      <c r="V6" s="2"/>
      <c r="AD6" s="2"/>
      <c r="AL6" s="2"/>
    </row>
    <row r="7" spans="1:38" ht="15" customHeight="1" x14ac:dyDescent="0.25">
      <c r="B7" s="71">
        <f>IF(DAY(JanSun1)=1,IF(AND(YEAR(JanSun1+8)=CalendarYear,MONTH(JanSun1+8)=1),JanSun1+8,""),IF(AND(YEAR(JanSun1+15)=CalendarYear,MONTH(JanSun1+15)=1),JanSun1+15,""))</f>
        <v>44206</v>
      </c>
      <c r="C7" s="4">
        <f>IF(DAY(JanSun1)=1,IF(AND(YEAR(JanSun1+9)=CalendarYear,MONTH(JanSun1+9)=1),JanSun1+9,""),IF(AND(YEAR(JanSun1+16)=CalendarYear,MONTH(JanSun1+16)=1),JanSun1+16,""))</f>
        <v>44207</v>
      </c>
      <c r="D7" s="4">
        <f>IF(DAY(JanSun1)=1,IF(AND(YEAR(JanSun1+10)=CalendarYear,MONTH(JanSun1+10)=1),JanSun1+10,""),IF(AND(YEAR(JanSun1+17)=CalendarYear,MONTH(JanSun1+17)=1),JanSun1+17,""))</f>
        <v>44208</v>
      </c>
      <c r="E7" s="4">
        <f>IF(DAY(JanSun1)=1,IF(AND(YEAR(JanSun1+11)=CalendarYear,MONTH(JanSun1+11)=1),JanSun1+11,""),IF(AND(YEAR(JanSun1+18)=CalendarYear,MONTH(JanSun1+18)=1),JanSun1+18,""))</f>
        <v>44209</v>
      </c>
      <c r="F7" s="29">
        <f>IF(DAY(JanSun1)=1,IF(AND(YEAR(JanSun1+12)=CalendarYear,MONTH(JanSun1+12)=1),JanSun1+12,""),IF(AND(YEAR(JanSun1+19)=CalendarYear,MONTH(JanSun1+19)=1),JanSun1+19,""))</f>
        <v>44210</v>
      </c>
      <c r="G7" s="29">
        <f>IF(DAY(JanSun1)=1,IF(AND(YEAR(JanSun1+13)=CalendarYear,MONTH(JanSun1+13)=1),JanSun1+13,""),IF(AND(YEAR(JanSun1+20)=CalendarYear,MONTH(JanSun1+20)=1),JanSun1+20,""))</f>
        <v>44211</v>
      </c>
      <c r="H7" s="35">
        <f>IF(DAY(JanSun1)=1,IF(AND(YEAR(JanSun1+14)=CalendarYear,MONTH(JanSun1+14)=1),JanSun1+14,""),IF(AND(YEAR(JanSun1+21)=CalendarYear,MONTH(JanSun1+21)=1),JanSun1+21,""))</f>
        <v>44212</v>
      </c>
      <c r="I7" s="27">
        <f>IF(DAY(FebSun1)=1,IF(AND(YEAR(FebSun1+8)=CalendarYear,MONTH(FebSun1+8)=2),FebSun1+8,""),IF(AND(YEAR(FebSun1+15)=CalendarYear,MONTH(FebSun1+15)=2),FebSun1+15,""))</f>
        <v>44241</v>
      </c>
      <c r="J7" s="4">
        <f>IF(DAY(FebSun1)=1,IF(AND(YEAR(FebSun1+9)=CalendarYear,MONTH(FebSun1+9)=2),FebSun1+9,""),IF(AND(YEAR(FebSun1+16)=CalendarYear,MONTH(FebSun1+16)=2),FebSun1+16,""))</f>
        <v>44242</v>
      </c>
      <c r="K7" s="4">
        <f>IF(DAY(FebSun1)=1,IF(AND(YEAR(FebSun1+10)=CalendarYear,MONTH(FebSun1+10)=2),FebSun1+10,""),IF(AND(YEAR(FebSun1+17)=CalendarYear,MONTH(FebSun1+17)=2),FebSun1+17,""))</f>
        <v>44243</v>
      </c>
      <c r="L7" s="4">
        <f>IF(DAY(FebSun1)=1,IF(AND(YEAR(FebSun1+11)=CalendarYear,MONTH(FebSun1+11)=2),FebSun1+11,""),IF(AND(YEAR(FebSun1+18)=CalendarYear,MONTH(FebSun1+18)=2),FebSun1+18,""))</f>
        <v>44244</v>
      </c>
      <c r="M7" s="4">
        <f>IF(DAY(FebSun1)=1,IF(AND(YEAR(FebSun1+12)=CalendarYear,MONTH(FebSun1+12)=2),FebSun1+12,""),IF(AND(YEAR(FebSun1+19)=CalendarYear,MONTH(FebSun1+19)=2),FebSun1+19,""))</f>
        <v>44245</v>
      </c>
      <c r="N7" s="4">
        <f>IF(DAY(FebSun1)=1,IF(AND(YEAR(FebSun1+13)=CalendarYear,MONTH(FebSun1+13)=2),FebSun1+13,""),IF(AND(YEAR(FebSun1+20)=CalendarYear,MONTH(FebSun1+20)=2),FebSun1+20,""))</f>
        <v>44246</v>
      </c>
      <c r="O7" s="35">
        <f>IF(DAY(FebSun1)=1,IF(AND(YEAR(FebSun1+14)=CalendarYear,MONTH(FebSun1+14)=2),FebSun1+14,""),IF(AND(YEAR(FebSun1+21)=CalendarYear,MONTH(FebSun1+21)=2),FebSun1+21,""))</f>
        <v>44247</v>
      </c>
      <c r="P7" s="91"/>
      <c r="R7" s="65"/>
      <c r="S7" s="65"/>
      <c r="V7" s="2"/>
      <c r="AD7" s="2"/>
      <c r="AL7" s="2"/>
    </row>
    <row r="8" spans="1:38" ht="15" customHeight="1" x14ac:dyDescent="0.25">
      <c r="B8" s="71">
        <f>IF(DAY(JanSun1)=1,IF(AND(YEAR(JanSun1+15)=CalendarYear,MONTH(JanSun1+15)=1),JanSun1+15,""),IF(AND(YEAR(JanSun1+22)=CalendarYear,MONTH(JanSun1+22)=1),JanSun1+22,""))</f>
        <v>44213</v>
      </c>
      <c r="C8" s="4">
        <f>IF(DAY(JanSun1)=1,IF(AND(YEAR(JanSun1+16)=CalendarYear,MONTH(JanSun1+16)=1),JanSun1+16,""),IF(AND(YEAR(JanSun1+23)=CalendarYear,MONTH(JanSun1+23)=1),JanSun1+23,""))</f>
        <v>44214</v>
      </c>
      <c r="D8" s="4">
        <f>IF(DAY(JanSun1)=1,IF(AND(YEAR(JanSun1+17)=CalendarYear,MONTH(JanSun1+17)=1),JanSun1+17,""),IF(AND(YEAR(JanSun1+24)=CalendarYear,MONTH(JanSun1+24)=1),JanSun1+24,""))</f>
        <v>44215</v>
      </c>
      <c r="E8" s="4">
        <f>IF(DAY(JanSun1)=1,IF(AND(YEAR(JanSun1+18)=CalendarYear,MONTH(JanSun1+18)=1),JanSun1+18,""),IF(AND(YEAR(JanSun1+25)=CalendarYear,MONTH(JanSun1+25)=1),JanSun1+25,""))</f>
        <v>44216</v>
      </c>
      <c r="F8" s="4">
        <f>IF(DAY(JanSun1)=1,IF(AND(YEAR(JanSun1+19)=CalendarYear,MONTH(JanSun1+19)=1),JanSun1+19,""),IF(AND(YEAR(JanSun1+26)=CalendarYear,MONTH(JanSun1+26)=1),JanSun1+26,""))</f>
        <v>44217</v>
      </c>
      <c r="G8" s="4">
        <f>IF(DAY(JanSun1)=1,IF(AND(YEAR(JanSun1+20)=CalendarYear,MONTH(JanSun1+20)=1),JanSun1+20,""),IF(AND(YEAR(JanSun1+27)=CalendarYear,MONTH(JanSun1+27)=1),JanSun1+27,""))</f>
        <v>44218</v>
      </c>
      <c r="H8" s="35">
        <f>IF(DAY(JanSun1)=1,IF(AND(YEAR(JanSun1+21)=CalendarYear,MONTH(JanSun1+21)=1),JanSun1+21,""),IF(AND(YEAR(JanSun1+28)=CalendarYear,MONTH(JanSun1+28)=1),JanSun1+28,""))</f>
        <v>44219</v>
      </c>
      <c r="I8" s="27">
        <f>IF(DAY(FebSun1)=1,IF(AND(YEAR(FebSun1+15)=CalendarYear,MONTH(FebSun1+15)=2),FebSun1+15,""),IF(AND(YEAR(FebSun1+22)=CalendarYear,MONTH(FebSun1+22)=2),FebSun1+22,""))</f>
        <v>44248</v>
      </c>
      <c r="J8" s="4">
        <f>IF(DAY(FebSun1)=1,IF(AND(YEAR(FebSun1+16)=CalendarYear,MONTH(FebSun1+16)=2),FebSun1+16,""),IF(AND(YEAR(FebSun1+23)=CalendarYear,MONTH(FebSun1+23)=2),FebSun1+23,""))</f>
        <v>44249</v>
      </c>
      <c r="K8" s="4">
        <f>IF(DAY(FebSun1)=1,IF(AND(YEAR(FebSun1+17)=CalendarYear,MONTH(FebSun1+17)=2),FebSun1+17,""),IF(AND(YEAR(FebSun1+24)=CalendarYear,MONTH(FebSun1+24)=2),FebSun1+24,""))</f>
        <v>44250</v>
      </c>
      <c r="L8" s="4">
        <f>IF(DAY(FebSun1)=1,IF(AND(YEAR(FebSun1+18)=CalendarYear,MONTH(FebSun1+18)=2),FebSun1+18,""),IF(AND(YEAR(FebSun1+25)=CalendarYear,MONTH(FebSun1+25)=2),FebSun1+25,""))</f>
        <v>44251</v>
      </c>
      <c r="M8" s="29">
        <f>IF(DAY(FebSun1)=1,IF(AND(YEAR(FebSun1+19)=CalendarYear,MONTH(FebSun1+19)=2),FebSun1+19,""),IF(AND(YEAR(FebSun1+26)=CalendarYear,MONTH(FebSun1+26)=2),FebSun1+26,""))</f>
        <v>44252</v>
      </c>
      <c r="N8" s="29">
        <f>IF(DAY(FebSun1)=1,IF(AND(YEAR(FebSun1+20)=CalendarYear,MONTH(FebSun1+20)=2),FebSun1+20,""),IF(AND(YEAR(FebSun1+27)=CalendarYear,MONTH(FebSun1+27)=2),FebSun1+27,""))</f>
        <v>44253</v>
      </c>
      <c r="O8" s="35">
        <f>IF(DAY(FebSun1)=1,IF(AND(YEAR(FebSun1+21)=CalendarYear,MONTH(FebSun1+21)=2),FebSun1+21,""),IF(AND(YEAR(FebSun1+28)=CalendarYear,MONTH(FebSun1+28)=2),FebSun1+28,""))</f>
        <v>44254</v>
      </c>
      <c r="P8" s="91"/>
      <c r="R8" s="65"/>
      <c r="S8" s="65"/>
      <c r="V8" s="2"/>
      <c r="AD8" s="2"/>
      <c r="AL8" s="2"/>
    </row>
    <row r="9" spans="1:38" ht="15" customHeight="1" x14ac:dyDescent="0.25">
      <c r="B9" s="72">
        <f>IF(DAY(JanSun1)=1,IF(AND(YEAR(JanSun1+22)=CalendarYear,MONTH(JanSun1+22)=1),JanSun1+22,""),IF(AND(YEAR(JanSun1+29)=CalendarYear,MONTH(JanSun1+29)=1),JanSun1+29,""))</f>
        <v>44220</v>
      </c>
      <c r="C9" s="37">
        <f>IF(DAY(JanSun1)=1,IF(AND(YEAR(JanSun1+23)=CalendarYear,MONTH(JanSun1+23)=1),JanSun1+23,""),IF(AND(YEAR(JanSun1+30)=CalendarYear,MONTH(JanSun1+30)=1),JanSun1+30,""))</f>
        <v>44221</v>
      </c>
      <c r="D9" s="37">
        <f>IF(DAY(JanSun1)=1,IF(AND(YEAR(JanSun1+24)=CalendarYear,MONTH(JanSun1+24)=1),JanSun1+24,""),IF(AND(YEAR(JanSun1+31)=CalendarYear,MONTH(JanSun1+31)=1),JanSun1+31,""))</f>
        <v>44222</v>
      </c>
      <c r="E9" s="37">
        <f>IF(DAY(JanSun1)=1,IF(AND(YEAR(JanSun1+25)=CalendarYear,MONTH(JanSun1+25)=1),JanSun1+25,""),IF(AND(YEAR(JanSun1+32)=CalendarYear,MONTH(JanSun1+32)=1),JanSun1+32,""))</f>
        <v>44223</v>
      </c>
      <c r="F9" s="73">
        <f>IF(DAY(JanSun1)=1,IF(AND(YEAR(JanSun1+26)=CalendarYear,MONTH(JanSun1+26)=1),JanSun1+26,""),IF(AND(YEAR(JanSun1+33)=CalendarYear,MONTH(JanSun1+33)=1),JanSun1+33,""))</f>
        <v>44224</v>
      </c>
      <c r="G9" s="73">
        <f>IF(DAY(JanSun1)=1,IF(AND(YEAR(JanSun1+27)=CalendarYear,MONTH(JanSun1+27)=1),JanSun1+27,""),IF(AND(YEAR(JanSun1+34)=CalendarYear,MONTH(JanSun1+34)=1),JanSun1+34,""))</f>
        <v>44225</v>
      </c>
      <c r="H9" s="38">
        <f>IF(DAY(JanSun1)=1,IF(AND(YEAR(JanSun1+28)=CalendarYear,MONTH(JanSun1+28)=1),JanSun1+28,""),IF(AND(YEAR(JanSun1+35)=CalendarYear,MONTH(JanSun1+35)=1),JanSun1+35,""))</f>
        <v>44226</v>
      </c>
      <c r="I9" s="46">
        <f>IF(DAY(FebSun1)=1,IF(AND(YEAR(FebSun1+22)=CalendarYear,MONTH(FebSun1+22)=2),FebSun1+22,""),IF(AND(YEAR(FebSun1+29)=CalendarYear,MONTH(FebSun1+29)=2),FebSun1+29,""))</f>
        <v>44255</v>
      </c>
      <c r="J9" s="37" t="str">
        <f>IF(DAY(FebSun1)=1,IF(AND(YEAR(FebSun1+23)=CalendarYear,MONTH(FebSun1+23)=2),FebSun1+23,""),IF(AND(YEAR(FebSun1+30)=CalendarYear,MONTH(FebSun1+30)=2),FebSun1+30,""))</f>
        <v/>
      </c>
      <c r="K9" s="37" t="str">
        <f>IF(DAY(FebSun1)=1,IF(AND(YEAR(FebSun1+24)=CalendarYear,MONTH(FebSun1+24)=2),FebSun1+24,""),IF(AND(YEAR(FebSun1+31)=CalendarYear,MONTH(FebSun1+31)=2),FebSun1+31,""))</f>
        <v/>
      </c>
      <c r="L9" s="37" t="str">
        <f>IF(DAY(FebSun1)=1,IF(AND(YEAR(FebSun1+25)=CalendarYear,MONTH(FebSun1+25)=2),FebSun1+25,""),IF(AND(YEAR(FebSun1+32)=CalendarYear,MONTH(FebSun1+32)=2),FebSun1+32,""))</f>
        <v/>
      </c>
      <c r="M9" s="37" t="str">
        <f>IF(DAY(FebSun1)=1,IF(AND(YEAR(FebSun1+26)=CalendarYear,MONTH(FebSun1+26)=2),FebSun1+26,""),IF(AND(YEAR(FebSun1+33)=CalendarYear,MONTH(FebSun1+33)=2),FebSun1+33,""))</f>
        <v/>
      </c>
      <c r="N9" s="37" t="str">
        <f>IF(DAY(FebSun1)=1,IF(AND(YEAR(FebSun1+27)=CalendarYear,MONTH(FebSun1+27)=2),FebSun1+27,""),IF(AND(YEAR(FebSun1+34)=CalendarYear,MONTH(FebSun1+34)=2),FebSun1+34,""))</f>
        <v/>
      </c>
      <c r="O9" s="38" t="str">
        <f>IF(DAY(FebSun1)=1,IF(AND(YEAR(FebSun1+28)=CalendarYear,MONTH(FebSun1+28)=2),FebSun1+28,""),IF(AND(YEAR(FebSun1+35)=CalendarYear,MONTH(FebSun1+35)=2),FebSun1+35,""))</f>
        <v/>
      </c>
      <c r="P9" s="91"/>
      <c r="R9" s="78"/>
      <c r="S9" s="67"/>
      <c r="V9" s="2"/>
      <c r="AD9" s="2"/>
      <c r="AL9" s="2"/>
    </row>
    <row r="10" spans="1:38" ht="15" customHeight="1" x14ac:dyDescent="0.3">
      <c r="A10" s="24" t="s">
        <v>9</v>
      </c>
      <c r="B10" s="178" t="s">
        <v>28</v>
      </c>
      <c r="C10" s="179"/>
      <c r="D10" s="179"/>
      <c r="E10" s="179"/>
      <c r="F10" s="179"/>
      <c r="G10" s="179"/>
      <c r="H10" s="180"/>
      <c r="I10" s="154" t="s">
        <v>29</v>
      </c>
      <c r="J10" s="154"/>
      <c r="K10" s="154"/>
      <c r="L10" s="154"/>
      <c r="M10" s="154"/>
      <c r="N10" s="154"/>
      <c r="O10" s="155"/>
      <c r="P10" s="93"/>
      <c r="Q10" s="3"/>
      <c r="R10" s="74" t="s">
        <v>47</v>
      </c>
      <c r="T10" s="3"/>
      <c r="U10" s="3"/>
      <c r="V10" s="2"/>
      <c r="W10" s="3"/>
      <c r="X10" s="3"/>
      <c r="Y10" s="3"/>
      <c r="Z10" s="3"/>
      <c r="AA10" s="3"/>
      <c r="AB10" s="3"/>
      <c r="AC10" s="3"/>
      <c r="AD10" s="2"/>
      <c r="AE10" s="3"/>
      <c r="AF10" s="3"/>
      <c r="AG10" s="3"/>
      <c r="AH10" s="3"/>
      <c r="AI10" s="3"/>
      <c r="AJ10" s="3"/>
      <c r="AK10" s="3"/>
      <c r="AL10" s="2"/>
    </row>
    <row r="11" spans="1:38" ht="15" customHeight="1" x14ac:dyDescent="0.3">
      <c r="A11" s="24" t="s">
        <v>18</v>
      </c>
      <c r="B11" s="70" t="s">
        <v>0</v>
      </c>
      <c r="C11" s="17" t="s">
        <v>51</v>
      </c>
      <c r="D11" s="17" t="s">
        <v>52</v>
      </c>
      <c r="E11" s="17" t="s">
        <v>53</v>
      </c>
      <c r="F11" s="17" t="s">
        <v>54</v>
      </c>
      <c r="G11" s="17" t="s">
        <v>55</v>
      </c>
      <c r="H11" s="34" t="s">
        <v>56</v>
      </c>
      <c r="I11" s="28" t="s">
        <v>0</v>
      </c>
      <c r="J11" s="17" t="s">
        <v>51</v>
      </c>
      <c r="K11" s="17" t="s">
        <v>52</v>
      </c>
      <c r="L11" s="17" t="s">
        <v>53</v>
      </c>
      <c r="M11" s="17" t="s">
        <v>54</v>
      </c>
      <c r="N11" s="17" t="s">
        <v>55</v>
      </c>
      <c r="O11" s="34" t="s">
        <v>56</v>
      </c>
      <c r="P11" s="91"/>
      <c r="R11" s="74" t="s">
        <v>48</v>
      </c>
      <c r="V11" s="2"/>
      <c r="AD11" s="2"/>
      <c r="AL11" s="2"/>
    </row>
    <row r="12" spans="1:38" ht="15" customHeight="1" x14ac:dyDescent="0.3">
      <c r="B12" s="71" t="str">
        <f>IF(DAY(MarSun1)=1,"",IF(AND(YEAR(MarSun1+1)=CalendarYear,MONTH(MarSun1+1)=3),MarSun1+1,""))</f>
        <v/>
      </c>
      <c r="C12" s="4">
        <f>IF(DAY(MarSun1)=1,"",IF(AND(YEAR(MarSun1+2)=CalendarYear,MONTH(MarSun1+2)=3),MarSun1+2,""))</f>
        <v>44256</v>
      </c>
      <c r="D12" s="4">
        <f>IF(DAY(MarSun1)=1,"",IF(AND(YEAR(MarSun1+3)=CalendarYear,MONTH(MarSun1+3)=3),MarSun1+3,""))</f>
        <v>44257</v>
      </c>
      <c r="E12" s="4">
        <f>IF(DAY(MarSun1)=1,"",IF(AND(YEAR(MarSun1+4)=CalendarYear,MONTH(MarSun1+4)=3),MarSun1+4,""))</f>
        <v>44258</v>
      </c>
      <c r="F12" s="4">
        <f>IF(DAY(MarSun1)=1,"",IF(AND(YEAR(MarSun1+5)=CalendarYear,MONTH(MarSun1+5)=3),MarSun1+5,""))</f>
        <v>44259</v>
      </c>
      <c r="G12" s="4">
        <f>IF(DAY(MarSun1)=1,"",IF(AND(YEAR(MarSun1+6)=CalendarYear,MONTH(MarSun1+6)=3),MarSun1+6,""))</f>
        <v>44260</v>
      </c>
      <c r="H12" s="35">
        <f>IF(DAY(MarSun1)=1,IF(AND(YEAR(MarSun1)=CalendarYear,MONTH(MarSun1)=3),MarSun1,""),IF(AND(YEAR(MarSun1+7)=CalendarYear,MONTH(MarSun1+7)=3),MarSun1+7,""))</f>
        <v>44261</v>
      </c>
      <c r="I12" s="27" t="str">
        <f>IF(DAY(AprSun1)=1,"",IF(AND(YEAR(AprSun1+1)=CalendarYear,MONTH(AprSun1+1)=4),AprSun1+1,""))</f>
        <v/>
      </c>
      <c r="J12" s="4" t="str">
        <f>IF(DAY(AprSun1)=1,"",IF(AND(YEAR(AprSun1+2)=CalendarYear,MONTH(AprSun1+2)=4),AprSun1+2,""))</f>
        <v/>
      </c>
      <c r="K12" s="4" t="str">
        <f>IF(DAY(AprSun1)=1,"",IF(AND(YEAR(AprSun1+3)=CalendarYear,MONTH(AprSun1+3)=4),AprSun1+3,""))</f>
        <v/>
      </c>
      <c r="L12" s="4" t="str">
        <f>IF(DAY(AprSun1)=1,"",IF(AND(YEAR(AprSun1+4)=CalendarYear,MONTH(AprSun1+4)=4),AprSun1+4,""))</f>
        <v/>
      </c>
      <c r="M12" s="27">
        <f>IF(DAY(AprSun1)=1,"",IF(AND(YEAR(AprSun1+5)=CalendarYear,MONTH(AprSun1+5)=4),AprSun1+5,""))</f>
        <v>44287</v>
      </c>
      <c r="N12" s="27">
        <f>IF(DAY(AprSun1)=1,"",IF(AND(YEAR(AprSun1+6)=CalendarYear,MONTH(AprSun1+6)=4),AprSun1+6,""))</f>
        <v>44288</v>
      </c>
      <c r="O12" s="35">
        <f>IF(DAY(AprSun1)=1,IF(AND(YEAR(AprSun1)=CalendarYear,MONTH(AprSun1)=4),AprSun1,""),IF(AND(YEAR(AprSun1+7)=CalendarYear,MONTH(AprSun1+7)=4),AprSun1+7,""))</f>
        <v>44289</v>
      </c>
      <c r="P12" s="91"/>
      <c r="R12" s="74" t="s">
        <v>62</v>
      </c>
      <c r="V12" s="2"/>
      <c r="AD12" s="2"/>
      <c r="AL12" s="2"/>
    </row>
    <row r="13" spans="1:38" ht="15" customHeight="1" x14ac:dyDescent="0.3">
      <c r="A13" s="24"/>
      <c r="B13" s="71">
        <f>IF(DAY(MarSun1)=1,IF(AND(YEAR(MarSun1+1)=CalendarYear,MONTH(MarSun1+1)=3),MarSun1+1,""),IF(AND(YEAR(MarSun1+8)=CalendarYear,MONTH(MarSun1+8)=3),MarSun1+8,""))</f>
        <v>44262</v>
      </c>
      <c r="C13" s="4">
        <f>IF(DAY(MarSun1)=1,IF(AND(YEAR(MarSun1+2)=CalendarYear,MONTH(MarSun1+2)=3),MarSun1+2,""),IF(AND(YEAR(MarSun1+9)=CalendarYear,MONTH(MarSun1+9)=3),MarSun1+9,""))</f>
        <v>44263</v>
      </c>
      <c r="D13" s="4">
        <f>IF(DAY(MarSun1)=1,IF(AND(YEAR(MarSun1+3)=CalendarYear,MONTH(MarSun1+3)=3),MarSun1+3,""),IF(AND(YEAR(MarSun1+10)=CalendarYear,MONTH(MarSun1+10)=3),MarSun1+10,""))</f>
        <v>44264</v>
      </c>
      <c r="E13" s="4">
        <f>IF(DAY(MarSun1)=1,IF(AND(YEAR(MarSun1+4)=CalendarYear,MONTH(MarSun1+4)=3),MarSun1+4,""),IF(AND(YEAR(MarSun1+11)=CalendarYear,MONTH(MarSun1+11)=3),MarSun1+11,""))</f>
        <v>44265</v>
      </c>
      <c r="F13" s="29">
        <f>IF(DAY(MarSun1)=1,IF(AND(YEAR(MarSun1+5)=CalendarYear,MONTH(MarSun1+5)=3),MarSun1+5,""),IF(AND(YEAR(MarSun1+12)=CalendarYear,MONTH(MarSun1+12)=3),MarSun1+12,""))</f>
        <v>44266</v>
      </c>
      <c r="G13" s="29">
        <f>IF(DAY(MarSun1)=1,IF(AND(YEAR(MarSun1+6)=CalendarYear,MONTH(MarSun1+6)=3),MarSun1+6,""),IF(AND(YEAR(MarSun1+13)=CalendarYear,MONTH(MarSun1+13)=3),MarSun1+13,""))</f>
        <v>44267</v>
      </c>
      <c r="H13" s="35">
        <f>IF(DAY(MarSun1)=1,IF(AND(YEAR(MarSun1+7)=CalendarYear,MONTH(MarSun1+7)=3),MarSun1+7,""),IF(AND(YEAR(MarSun1+14)=CalendarYear,MONTH(MarSun1+14)=3),MarSun1+14,""))</f>
        <v>44268</v>
      </c>
      <c r="I13" s="27">
        <f>IF(DAY(AprSun1)=1,IF(AND(YEAR(AprSun1+1)=CalendarYear,MONTH(AprSun1+1)=4),AprSun1+1,""),IF(AND(YEAR(AprSun1+8)=CalendarYear,MONTH(AprSun1+8)=4),AprSun1+8,""))</f>
        <v>44290</v>
      </c>
      <c r="J13" s="27">
        <f>IF(DAY(AprSun1)=1,IF(AND(YEAR(AprSun1+2)=CalendarYear,MONTH(AprSun1+2)=4),AprSun1+2,""),IF(AND(YEAR(AprSun1+9)=CalendarYear,MONTH(AprSun1+9)=4),AprSun1+9,""))</f>
        <v>44291</v>
      </c>
      <c r="K13" s="4">
        <f>IF(DAY(AprSun1)=1,IF(AND(YEAR(AprSun1+3)=CalendarYear,MONTH(AprSun1+3)=4),AprSun1+3,""),IF(AND(YEAR(AprSun1+10)=CalendarYear,MONTH(AprSun1+10)=4),AprSun1+10,""))</f>
        <v>44292</v>
      </c>
      <c r="L13" s="4">
        <f>IF(DAY(AprSun1)=1,IF(AND(YEAR(AprSun1+4)=CalendarYear,MONTH(AprSun1+4)=4),AprSun1+4,""),IF(AND(YEAR(AprSun1+11)=CalendarYear,MONTH(AprSun1+11)=4),AprSun1+11,""))</f>
        <v>44293</v>
      </c>
      <c r="M13" s="106">
        <f>IF(DAY(AprSun1)=1,IF(AND(YEAR(AprSun1+5)=CalendarYear,MONTH(AprSun1+5)=4),AprSun1+5,""),IF(AND(YEAR(AprSun1+12)=CalendarYear,MONTH(AprSun1+12)=4),AprSun1+12,""))</f>
        <v>44294</v>
      </c>
      <c r="N13" s="106">
        <f>IF(DAY(AprSun1)=1,IF(AND(YEAR(AprSun1+6)=CalendarYear,MONTH(AprSun1+6)=4),AprSun1+6,""),IF(AND(YEAR(AprSun1+13)=CalendarYear,MONTH(AprSun1+13)=4),AprSun1+13,""))</f>
        <v>44295</v>
      </c>
      <c r="O13" s="35">
        <f>IF(DAY(AprSun1)=1,IF(AND(YEAR(AprSun1+7)=CalendarYear,MONTH(AprSun1+7)=4),AprSun1+7,""),IF(AND(YEAR(AprSun1+14)=CalendarYear,MONTH(AprSun1+14)=4),AprSun1+14,""))</f>
        <v>44296</v>
      </c>
      <c r="P13" s="91"/>
      <c r="R13" s="74" t="s">
        <v>49</v>
      </c>
      <c r="V13" s="2"/>
      <c r="AD13" s="2"/>
      <c r="AL13" s="2"/>
    </row>
    <row r="14" spans="1:38" ht="15" customHeight="1" x14ac:dyDescent="0.2">
      <c r="B14" s="71">
        <f>IF(DAY(MarSun1)=1,IF(AND(YEAR(MarSun1+8)=CalendarYear,MONTH(MarSun1+8)=3),MarSun1+8,""),IF(AND(YEAR(MarSun1+15)=CalendarYear,MONTH(MarSun1+15)=3),MarSun1+15,""))</f>
        <v>44269</v>
      </c>
      <c r="C14" s="4">
        <f>IF(DAY(MarSun1)=1,IF(AND(YEAR(MarSun1+9)=CalendarYear,MONTH(MarSun1+9)=3),MarSun1+9,""),IF(AND(YEAR(MarSun1+16)=CalendarYear,MONTH(MarSun1+16)=3),MarSun1+16,""))</f>
        <v>44270</v>
      </c>
      <c r="D14" s="4">
        <f>IF(DAY(MarSun1)=1,IF(AND(YEAR(MarSun1+10)=CalendarYear,MONTH(MarSun1+10)=3),MarSun1+10,""),IF(AND(YEAR(MarSun1+17)=CalendarYear,MONTH(MarSun1+17)=3),MarSun1+17,""))</f>
        <v>44271</v>
      </c>
      <c r="E14" s="4">
        <f>IF(DAY(MarSun1)=1,IF(AND(YEAR(MarSun1+11)=CalendarYear,MONTH(MarSun1+11)=3),MarSun1+11,""),IF(AND(YEAR(MarSun1+18)=CalendarYear,MONTH(MarSun1+18)=3),MarSun1+18,""))</f>
        <v>44272</v>
      </c>
      <c r="F14" s="4">
        <f>IF(DAY(MarSun1)=1,IF(AND(YEAR(MarSun1+12)=CalendarYear,MONTH(MarSun1+12)=3),MarSun1+12,""),IF(AND(YEAR(MarSun1+19)=CalendarYear,MONTH(MarSun1+19)=3),MarSun1+19,""))</f>
        <v>44273</v>
      </c>
      <c r="G14" s="4">
        <f>IF(DAY(MarSun1)=1,IF(AND(YEAR(MarSun1+13)=CalendarYear,MONTH(MarSun1+13)=3),MarSun1+13,""),IF(AND(YEAR(MarSun1+20)=CalendarYear,MONTH(MarSun1+20)=3),MarSun1+20,""))</f>
        <v>44274</v>
      </c>
      <c r="H14" s="35">
        <f>IF(DAY(MarSun1)=1,IF(AND(YEAR(MarSun1+14)=CalendarYear,MONTH(MarSun1+14)=3),MarSun1+14,""),IF(AND(YEAR(MarSun1+21)=CalendarYear,MONTH(MarSun1+21)=3),MarSun1+21,""))</f>
        <v>44275</v>
      </c>
      <c r="I14" s="27">
        <f>IF(DAY(AprSun1)=1,IF(AND(YEAR(AprSun1+8)=CalendarYear,MONTH(AprSun1+8)=4),AprSun1+8,""),IF(AND(YEAR(AprSun1+15)=CalendarYear,MONTH(AprSun1+15)=4),AprSun1+15,""))</f>
        <v>44297</v>
      </c>
      <c r="J14" s="108">
        <f>IF(DAY(AprSun1)=1,IF(AND(YEAR(AprSun1+9)=CalendarYear,MONTH(AprSun1+9)=4),AprSun1+9,""),IF(AND(YEAR(AprSun1+16)=CalendarYear,MONTH(AprSun1+16)=4),AprSun1+16,""))</f>
        <v>44298</v>
      </c>
      <c r="K14" s="4">
        <f>IF(DAY(AprSun1)=1,IF(AND(YEAR(AprSun1+10)=CalendarYear,MONTH(AprSun1+10)=4),AprSun1+10,""),IF(AND(YEAR(AprSun1+17)=CalendarYear,MONTH(AprSun1+17)=4),AprSun1+17,""))</f>
        <v>44299</v>
      </c>
      <c r="L14" s="4">
        <f>IF(DAY(AprSun1)=1,IF(AND(YEAR(AprSun1+11)=CalendarYear,MONTH(AprSun1+11)=4),AprSun1+11,""),IF(AND(YEAR(AprSun1+18)=CalendarYear,MONTH(AprSun1+18)=4),AprSun1+18,""))</f>
        <v>44300</v>
      </c>
      <c r="M14" s="4">
        <f>IF(DAY(AprSun1)=1,IF(AND(YEAR(AprSun1+12)=CalendarYear,MONTH(AprSun1+12)=4),AprSun1+12,""),IF(AND(YEAR(AprSun1+19)=CalendarYear,MONTH(AprSun1+19)=4),AprSun1+19,""))</f>
        <v>44301</v>
      </c>
      <c r="N14" s="4">
        <f>IF(DAY(AprSun1)=1,IF(AND(YEAR(AprSun1+13)=CalendarYear,MONTH(AprSun1+13)=4),AprSun1+13,""),IF(AND(YEAR(AprSun1+20)=CalendarYear,MONTH(AprSun1+20)=4),AprSun1+20,""))</f>
        <v>44302</v>
      </c>
      <c r="O14" s="35">
        <f>IF(DAY(AprSun1)=1,IF(AND(YEAR(AprSun1+14)=CalendarYear,MONTH(AprSun1+14)=4),AprSun1+14,""),IF(AND(YEAR(AprSun1+21)=CalendarYear,MONTH(AprSun1+21)=4),AprSun1+21,""))</f>
        <v>44303</v>
      </c>
      <c r="P14" s="91"/>
      <c r="R14" s="78"/>
      <c r="S14" s="12"/>
      <c r="V14" s="2"/>
      <c r="AD14" s="2"/>
      <c r="AL14" s="2"/>
    </row>
    <row r="15" spans="1:38" ht="15" customHeight="1" x14ac:dyDescent="0.2">
      <c r="B15" s="71">
        <f>IF(DAY(MarSun1)=1,IF(AND(YEAR(MarSun1+15)=CalendarYear,MONTH(MarSun1+15)=3),MarSun1+15,""),IF(AND(YEAR(MarSun1+22)=CalendarYear,MONTH(MarSun1+22)=3),MarSun1+22,""))</f>
        <v>44276</v>
      </c>
      <c r="C15" s="4">
        <f>IF(DAY(MarSun1)=1,IF(AND(YEAR(MarSun1+16)=CalendarYear,MONTH(MarSun1+16)=3),MarSun1+16,""),IF(AND(YEAR(MarSun1+23)=CalendarYear,MONTH(MarSun1+23)=3),MarSun1+23,""))</f>
        <v>44277</v>
      </c>
      <c r="D15" s="4">
        <f>IF(DAY(MarSun1)=1,IF(AND(YEAR(MarSun1+17)=CalendarYear,MONTH(MarSun1+17)=3),MarSun1+17,""),IF(AND(YEAR(MarSun1+24)=CalendarYear,MONTH(MarSun1+24)=3),MarSun1+24,""))</f>
        <v>44278</v>
      </c>
      <c r="E15" s="4">
        <f>IF(DAY(MarSun1)=1,IF(AND(YEAR(MarSun1+18)=CalendarYear,MONTH(MarSun1+18)=3),MarSun1+18,""),IF(AND(YEAR(MarSun1+25)=CalendarYear,MONTH(MarSun1+25)=3),MarSun1+25,""))</f>
        <v>44279</v>
      </c>
      <c r="F15" s="29">
        <f>IF(DAY(MarSun1)=1,IF(AND(YEAR(MarSun1+19)=CalendarYear,MONTH(MarSun1+19)=3),MarSun1+19,""),IF(AND(YEAR(MarSun1+26)=CalendarYear,MONTH(MarSun1+26)=3),MarSun1+26,""))</f>
        <v>44280</v>
      </c>
      <c r="G15" s="29">
        <f>IF(DAY(MarSun1)=1,IF(AND(YEAR(MarSun1+20)=CalendarYear,MONTH(MarSun1+20)=3),MarSun1+20,""),IF(AND(YEAR(MarSun1+27)=CalendarYear,MONTH(MarSun1+27)=3),MarSun1+27,""))</f>
        <v>44281</v>
      </c>
      <c r="H15" s="35">
        <f>IF(DAY(MarSun1)=1,IF(AND(YEAR(MarSun1+21)=CalendarYear,MONTH(MarSun1+21)=3),MarSun1+21,""),IF(AND(YEAR(MarSun1+28)=CalendarYear,MONTH(MarSun1+28)=3),MarSun1+28,""))</f>
        <v>44282</v>
      </c>
      <c r="I15" s="27">
        <f>IF(DAY(AprSun1)=1,IF(AND(YEAR(AprSun1+15)=CalendarYear,MONTH(AprSun1+15)=4),AprSun1+15,""),IF(AND(YEAR(AprSun1+22)=CalendarYear,MONTH(AprSun1+22)=4),AprSun1+22,""))</f>
        <v>44304</v>
      </c>
      <c r="J15" s="4">
        <f>IF(DAY(AprSun1)=1,IF(AND(YEAR(AprSun1+16)=CalendarYear,MONTH(AprSun1+16)=4),AprSun1+16,""),IF(AND(YEAR(AprSun1+23)=CalendarYear,MONTH(AprSun1+23)=4),AprSun1+23,""))</f>
        <v>44305</v>
      </c>
      <c r="K15" s="4">
        <f>IF(DAY(AprSun1)=1,IF(AND(YEAR(AprSun1+17)=CalendarYear,MONTH(AprSun1+17)=4),AprSun1+17,""),IF(AND(YEAR(AprSun1+24)=CalendarYear,MONTH(AprSun1+24)=4),AprSun1+24,""))</f>
        <v>44306</v>
      </c>
      <c r="L15" s="29">
        <f>IF(DAY(AprSun1)=1,IF(AND(YEAR(AprSun1+18)=CalendarYear,MONTH(AprSun1+18)=4),AprSun1+18,""),IF(AND(YEAR(AprSun1+25)=CalendarYear,MONTH(AprSun1+25)=4),AprSun1+25,""))</f>
        <v>44307</v>
      </c>
      <c r="M15" s="27">
        <f>IF(DAY(AprSun1)=1,IF(AND(YEAR(AprSun1+19)=CalendarYear,MONTH(AprSun1+19)=4),AprSun1+19,""),IF(AND(YEAR(AprSun1+26)=CalendarYear,MONTH(AprSun1+26)=4),AprSun1+26,""))</f>
        <v>44308</v>
      </c>
      <c r="N15" s="29">
        <f>IF(DAY(AprSun1)=1,IF(AND(YEAR(AprSun1+20)=CalendarYear,MONTH(AprSun1+20)=4),AprSun1+20,""),IF(AND(YEAR(AprSun1+27)=CalendarYear,MONTH(AprSun1+27)=4),AprSun1+27,""))</f>
        <v>44309</v>
      </c>
      <c r="O15" s="35">
        <f>IF(DAY(AprSun1)=1,IF(AND(YEAR(AprSun1+21)=CalendarYear,MONTH(AprSun1+21)=4),AprSun1+21,""),IF(AND(YEAR(AprSun1+28)=CalendarYear,MONTH(AprSun1+28)=4),AprSun1+28,""))</f>
        <v>44310</v>
      </c>
      <c r="P15" s="91"/>
      <c r="R15" s="1"/>
      <c r="S15" s="10"/>
      <c r="V15" s="2"/>
      <c r="AD15" s="2"/>
      <c r="AL15" s="2"/>
    </row>
    <row r="16" spans="1:38" ht="15" customHeight="1" x14ac:dyDescent="0.2">
      <c r="B16" s="71">
        <f>IF(DAY(MarSun1)=1,IF(AND(YEAR(MarSun1+22)=CalendarYear,MONTH(MarSun1+22)=3),MarSun1+22,""),IF(AND(YEAR(MarSun1+29)=CalendarYear,MONTH(MarSun1+29)=3),MarSun1+29,""))</f>
        <v>44283</v>
      </c>
      <c r="C16" s="4">
        <f>IF(DAY(MarSun1)=1,IF(AND(YEAR(MarSun1+23)=CalendarYear,MONTH(MarSun1+23)=3),MarSun1+23,""),IF(AND(YEAR(MarSun1+30)=CalendarYear,MONTH(MarSun1+30)=3),MarSun1+30,""))</f>
        <v>44284</v>
      </c>
      <c r="D16" s="4">
        <f>IF(DAY(MarSun1)=1,IF(AND(YEAR(MarSun1+24)=CalendarYear,MONTH(MarSun1+24)=3),MarSun1+24,""),IF(AND(YEAR(MarSun1+31)=CalendarYear,MONTH(MarSun1+31)=3),MarSun1+31,""))</f>
        <v>44285</v>
      </c>
      <c r="E16" s="4">
        <f>IF(DAY(MarSun1)=1,IF(AND(YEAR(MarSun1+25)=CalendarYear,MONTH(MarSun1+25)=3),MarSun1+25,""),IF(AND(YEAR(MarSun1+32)=CalendarYear,MONTH(MarSun1+32)=3),MarSun1+32,""))</f>
        <v>44286</v>
      </c>
      <c r="F16" s="4" t="str">
        <f>IF(DAY(MarSun1)=1,IF(AND(YEAR(MarSun1+26)=CalendarYear,MONTH(MarSun1+26)=3),MarSun1+26,""),IF(AND(YEAR(MarSun1+33)=CalendarYear,MONTH(MarSun1+33)=3),MarSun1+33,""))</f>
        <v/>
      </c>
      <c r="G16" s="4" t="str">
        <f>IF(DAY(MarSun1)=1,IF(AND(YEAR(MarSun1+27)=CalendarYear,MONTH(MarSun1+27)=3),MarSun1+27,""),IF(AND(YEAR(MarSun1+34)=CalendarYear,MONTH(MarSun1+34)=3),MarSun1+34,""))</f>
        <v/>
      </c>
      <c r="H16" s="35" t="str">
        <f>IF(DAY(MarSun1)=1,IF(AND(YEAR(MarSun1+28)=CalendarYear,MONTH(MarSun1+28)=3),MarSun1+28,""),IF(AND(YEAR(MarSun1+35)=CalendarYear,MONTH(MarSun1+35)=3),MarSun1+35,""))</f>
        <v/>
      </c>
      <c r="I16" s="27">
        <f>IF(DAY(AprSun1)=1,IF(AND(YEAR(AprSun1+22)=CalendarYear,MONTH(AprSun1+22)=4),AprSun1+22,""),IF(AND(YEAR(AprSun1+29)=CalendarYear,MONTH(AprSun1+29)=4),AprSun1+29,""))</f>
        <v>44311</v>
      </c>
      <c r="J16" s="4">
        <f>IF(DAY(AprSun1)=1,IF(AND(YEAR(AprSun1+23)=CalendarYear,MONTH(AprSun1+23)=4),AprSun1+23,""),IF(AND(YEAR(AprSun1+30)=CalendarYear,MONTH(AprSun1+30)=4),AprSun1+30,""))</f>
        <v>44312</v>
      </c>
      <c r="K16" s="4">
        <f>IF(DAY(AprSun1)=1,IF(AND(YEAR(AprSun1+24)=CalendarYear,MONTH(AprSun1+24)=4),AprSun1+24,""),IF(AND(YEAR(AprSun1+31)=CalendarYear,MONTH(AprSun1+31)=4),AprSun1+31,""))</f>
        <v>44313</v>
      </c>
      <c r="L16" s="4">
        <f>IF(DAY(AprSun1)=1,IF(AND(YEAR(AprSun1+25)=CalendarYear,MONTH(AprSun1+25)=4),AprSun1+25,""),IF(AND(YEAR(AprSun1+32)=CalendarYear,MONTH(AprSun1+32)=4),AprSun1+32,""))</f>
        <v>44314</v>
      </c>
      <c r="M16" s="4">
        <f>IF(DAY(AprSun1)=1,IF(AND(YEAR(AprSun1+26)=CalendarYear,MONTH(AprSun1+26)=4),AprSun1+26,""),IF(AND(YEAR(AprSun1+33)=CalendarYear,MONTH(AprSun1+33)=4),AprSun1+33,""))</f>
        <v>44315</v>
      </c>
      <c r="N16" s="4">
        <f>IF(DAY(AprSun1)=1,IF(AND(YEAR(AprSun1+27)=CalendarYear,MONTH(AprSun1+27)=4),AprSun1+27,""),IF(AND(YEAR(AprSun1+34)=CalendarYear,MONTH(AprSun1+34)=4),AprSun1+34,""))</f>
        <v>44316</v>
      </c>
      <c r="O16" s="35" t="str">
        <f>IF(DAY(AprSun1)=1,IF(AND(YEAR(AprSun1+28)=CalendarYear,MONTH(AprSun1+28)=4),AprSun1+28,""),IF(AND(YEAR(AprSun1+35)=CalendarYear,MONTH(AprSun1+35)=4),AprSun1+35,""))</f>
        <v/>
      </c>
      <c r="P16" s="91"/>
      <c r="R16" s="1"/>
      <c r="S16" s="11"/>
      <c r="V16" s="2"/>
      <c r="AD16" s="2"/>
      <c r="AL16" s="2"/>
    </row>
    <row r="17" spans="1:38" ht="15" customHeight="1" x14ac:dyDescent="0.2">
      <c r="B17" s="42" t="str">
        <f>IF(DAY(MarSun1)=1,IF(AND(YEAR(MarSun1+29)=CalendarYear,MONTH(MarSun1+29)=3),MarSun1+29,""),IF(AND(YEAR(MarSun1+36)=CalendarYear,MONTH(MarSun1+36)=3),MarSun1+36,""))</f>
        <v/>
      </c>
      <c r="C17" s="37" t="str">
        <f>IF(DAY(MarSun1)=1,IF(AND(YEAR(MarSun1+30)=CalendarYear,MONTH(MarSun1+30)=3),MarSun1+30,""),IF(AND(YEAR(MarSun1+37)=CalendarYear,MONTH(MarSun1+37)=3),MarSun1+37,""))</f>
        <v/>
      </c>
      <c r="D17" s="37" t="str">
        <f>IF(DAY(MarSun1)=1,IF(AND(YEAR(MarSun1+31)=CalendarYear,MONTH(MarSun1+31)=3),MarSun1+31,""),IF(AND(YEAR(MarSun1+38)=CalendarYear,MONTH(MarSun1+38)=3),MarSun1+38,""))</f>
        <v/>
      </c>
      <c r="E17" s="37" t="str">
        <f>IF(DAY(MarSun1)=1,IF(AND(YEAR(MarSun1+32)=CalendarYear,MONTH(MarSun1+32)=3),MarSun1+32,""),IF(AND(YEAR(MarSun1+39)=CalendarYear,MONTH(MarSun1+39)=3),MarSun1+39,""))</f>
        <v/>
      </c>
      <c r="F17" s="37" t="str">
        <f>IF(DAY(MarSun1)=1,IF(AND(YEAR(MarSun1+33)=CalendarYear,MONTH(MarSun1+33)=3),MarSun1+33,""),IF(AND(YEAR(MarSun1+40)=CalendarYear,MONTH(MarSun1+40)=3),MarSun1+40,""))</f>
        <v/>
      </c>
      <c r="G17" s="37" t="str">
        <f>IF(DAY(MarSun1)=1,IF(AND(YEAR(MarSun1+34)=CalendarYear,MONTH(MarSun1+34)=3),MarSun1+34,""),IF(AND(YEAR(MarSun1+41)=CalendarYear,MONTH(MarSun1+41)=3),MarSun1+41,""))</f>
        <v/>
      </c>
      <c r="H17" s="38" t="str">
        <f>IF(DAY(MarSun1)=1,IF(AND(YEAR(MarSun1+35)=CalendarYear,MONTH(MarSun1+35)=3),MarSun1+35,""),IF(AND(YEAR(MarSun1+42)=CalendarYear,MONTH(MarSun1+42)=3),MarSun1+42,""))</f>
        <v/>
      </c>
      <c r="I17" s="37" t="str">
        <f>IF(DAY(AprSun1)=1,IF(AND(YEAR(AprSun1+29)=CalendarYear,MONTH(AprSun1+29)=4),AprSun1+29,""),IF(AND(YEAR(AprSun1+36)=CalendarYear,MONTH(AprSun1+36)=4),AprSun1+36,""))</f>
        <v/>
      </c>
      <c r="J17" s="37" t="str">
        <f>IF(DAY(AprSun1)=1,IF(AND(YEAR(AprSun1+30)=CalendarYear,MONTH(AprSun1+30)=4),AprSun1+30,""),IF(AND(YEAR(AprSun1+37)=CalendarYear,MONTH(AprSun1+37)=4),AprSun1+37,""))</f>
        <v/>
      </c>
      <c r="K17" s="37" t="str">
        <f>IF(DAY(AprSun1)=1,IF(AND(YEAR(AprSun1+31)=CalendarYear,MONTH(AprSun1+31)=4),AprSun1+31,""),IF(AND(YEAR(AprSun1+38)=CalendarYear,MONTH(AprSun1+38)=4),AprSun1+38,""))</f>
        <v/>
      </c>
      <c r="L17" s="37" t="str">
        <f>IF(DAY(AprSun1)=1,IF(AND(YEAR(AprSun1+32)=CalendarYear,MONTH(AprSun1+32)=4),AprSun1+32,""),IF(AND(YEAR(AprSun1+39)=CalendarYear,MONTH(AprSun1+39)=4),AprSun1+39,""))</f>
        <v/>
      </c>
      <c r="M17" s="37" t="str">
        <f>IF(DAY(AprSun1)=1,IF(AND(YEAR(AprSun1+33)=CalendarYear,MONTH(AprSun1+33)=4),AprSun1+33,""),IF(AND(YEAR(AprSun1+40)=CalendarYear,MONTH(AprSun1+40)=4),AprSun1+40,""))</f>
        <v/>
      </c>
      <c r="N17" s="37" t="str">
        <f>IF(DAY(AprSun1)=1,IF(AND(YEAR(AprSun1+34)=CalendarYear,MONTH(AprSun1+34)=4),AprSun1+34,""),IF(AND(YEAR(AprSun1+41)=CalendarYear,MONTH(AprSun1+41)=4),AprSun1+41,""))</f>
        <v/>
      </c>
      <c r="O17" s="38" t="str">
        <f>IF(DAY(AprSun1)=1,IF(AND(YEAR(AprSun1+35)=CalendarYear,MONTH(AprSun1+35)=4),AprSun1+35,""),IF(AND(YEAR(AprSun1+42)=CalendarYear,MONTH(AprSun1+42)=4),AprSun1+42,""))</f>
        <v/>
      </c>
      <c r="P17" s="91"/>
      <c r="R17" s="77"/>
      <c r="V17" s="2"/>
      <c r="AD17" s="2"/>
      <c r="AL17" s="2"/>
    </row>
    <row r="18" spans="1:38" ht="15" customHeight="1" x14ac:dyDescent="0.3">
      <c r="A18" s="24" t="s">
        <v>10</v>
      </c>
      <c r="B18" s="164" t="s">
        <v>30</v>
      </c>
      <c r="C18" s="154"/>
      <c r="D18" s="154"/>
      <c r="E18" s="154"/>
      <c r="F18" s="154"/>
      <c r="G18" s="154"/>
      <c r="H18" s="155"/>
      <c r="I18" s="154" t="s">
        <v>31</v>
      </c>
      <c r="J18" s="154"/>
      <c r="K18" s="154"/>
      <c r="L18" s="154"/>
      <c r="M18" s="154"/>
      <c r="N18" s="154"/>
      <c r="O18" s="155"/>
      <c r="P18" s="93"/>
      <c r="Q18" s="3"/>
      <c r="R18" s="75" t="s">
        <v>57</v>
      </c>
      <c r="T18" s="3"/>
      <c r="U18" s="3"/>
      <c r="V18" s="2"/>
      <c r="W18" s="3"/>
      <c r="X18" s="3"/>
      <c r="Y18" s="3"/>
      <c r="Z18" s="3"/>
      <c r="AA18" s="3"/>
      <c r="AB18" s="3"/>
      <c r="AC18" s="3"/>
      <c r="AD18" s="2"/>
      <c r="AE18" s="3"/>
      <c r="AF18" s="3"/>
      <c r="AG18" s="3"/>
      <c r="AH18" s="3"/>
      <c r="AI18" s="3"/>
      <c r="AJ18" s="3"/>
      <c r="AK18" s="3"/>
      <c r="AL18" s="2"/>
    </row>
    <row r="19" spans="1:38" ht="15" customHeight="1" x14ac:dyDescent="0.3">
      <c r="A19" s="24" t="s">
        <v>19</v>
      </c>
      <c r="B19" s="70" t="s">
        <v>0</v>
      </c>
      <c r="C19" s="17" t="s">
        <v>51</v>
      </c>
      <c r="D19" s="17" t="s">
        <v>52</v>
      </c>
      <c r="E19" s="17" t="s">
        <v>53</v>
      </c>
      <c r="F19" s="17" t="s">
        <v>54</v>
      </c>
      <c r="G19" s="17" t="s">
        <v>55</v>
      </c>
      <c r="H19" s="34" t="s">
        <v>56</v>
      </c>
      <c r="I19" s="28" t="s">
        <v>0</v>
      </c>
      <c r="J19" s="17" t="s">
        <v>51</v>
      </c>
      <c r="K19" s="17" t="s">
        <v>52</v>
      </c>
      <c r="L19" s="17" t="s">
        <v>53</v>
      </c>
      <c r="M19" s="17" t="s">
        <v>54</v>
      </c>
      <c r="N19" s="17" t="s">
        <v>55</v>
      </c>
      <c r="O19" s="34" t="s">
        <v>56</v>
      </c>
      <c r="P19" s="91"/>
      <c r="R19" s="75" t="s">
        <v>66</v>
      </c>
      <c r="V19" s="2"/>
      <c r="AD19" s="2"/>
      <c r="AL19" s="2"/>
    </row>
    <row r="20" spans="1:38" ht="15" customHeight="1" x14ac:dyDescent="0.3">
      <c r="A20" s="24"/>
      <c r="B20" s="71" t="str">
        <f>IF(DAY(MaySun1)=1,"",IF(AND(YEAR(MaySun1+1)=CalendarYear,MONTH(MaySun1+1)=5),MaySun1+1,""))</f>
        <v/>
      </c>
      <c r="C20" s="4" t="str">
        <f>IF(DAY(MaySun1)=1,"",IF(AND(YEAR(MaySun1+2)=CalendarYear,MONTH(MaySun1+2)=5),MaySun1+2,""))</f>
        <v/>
      </c>
      <c r="D20" s="4" t="str">
        <f>IF(DAY(MaySun1)=1,"",IF(AND(YEAR(MaySun1+3)=CalendarYear,MONTH(MaySun1+3)=5),MaySun1+3,""))</f>
        <v/>
      </c>
      <c r="E20" s="4" t="str">
        <f>IF(DAY(MaySun1)=1,"",IF(AND(YEAR(MaySun1+4)=CalendarYear,MONTH(MaySun1+4)=5),MaySun1+4,""))</f>
        <v/>
      </c>
      <c r="F20" s="4" t="str">
        <f>IF(DAY(MaySun1)=1,"",IF(AND(YEAR(MaySun1+5)=CalendarYear,MONTH(MaySun1+5)=5),MaySun1+5,""))</f>
        <v/>
      </c>
      <c r="G20" s="27" t="str">
        <f>IF(DAY(MaySun1)=1,"",IF(AND(YEAR(MaySun1+6)=CalendarYear,MONTH(MaySun1+6)=5),MaySun1+6,""))</f>
        <v/>
      </c>
      <c r="H20" s="35">
        <f>IF(DAY(MaySun1)=1,IF(AND(YEAR(MaySun1)=CalendarYear,MONTH(MaySun1)=5),MaySun1,""),IF(AND(YEAR(MaySun1+7)=CalendarYear,MONTH(MaySun1+7)=5),MaySun1+7,""))</f>
        <v>44317</v>
      </c>
      <c r="I20" s="27" t="str">
        <f>IF(DAY(JunSun1)=1,"",IF(AND(YEAR(JunSun1+1)=CalendarYear,MONTH(JunSun1+1)=6),JunSun1+1,""))</f>
        <v/>
      </c>
      <c r="J20" s="27" t="str">
        <f>IF(DAY(JunSun1)=1,"",IF(AND(YEAR(JunSun1+2)=CalendarYear,MONTH(JunSun1+2)=6),JunSun1+2,""))</f>
        <v/>
      </c>
      <c r="K20" s="4">
        <f>IF(DAY(JunSun1)=1,"",IF(AND(YEAR(JunSun1+3)=CalendarYear,MONTH(JunSun1+3)=6),JunSun1+3,""))</f>
        <v>44348</v>
      </c>
      <c r="L20" s="4">
        <f>IF(DAY(JunSun1)=1,"",IF(AND(YEAR(JunSun1+4)=CalendarYear,MONTH(JunSun1+4)=6),JunSun1+4,""))</f>
        <v>44349</v>
      </c>
      <c r="M20" s="29">
        <f>IF(DAY(JunSun1)=1,"",IF(AND(YEAR(JunSun1+5)=CalendarYear,MONTH(JunSun1+5)=6),JunSun1+5,""))</f>
        <v>44350</v>
      </c>
      <c r="N20" s="29">
        <f>IF(DAY(JunSun1)=1,"",IF(AND(YEAR(JunSun1+6)=CalendarYear,MONTH(JunSun1+6)=6),JunSun1+6,""))</f>
        <v>44351</v>
      </c>
      <c r="O20" s="35">
        <f>IF(DAY(JunSun1)=1,IF(AND(YEAR(JunSun1)=CalendarYear,MONTH(JunSun1)=6),JunSun1,""),IF(AND(YEAR(JunSun1+7)=CalendarYear,MONTH(JunSun1+7)=6),JunSun1+7,""))</f>
        <v>44352</v>
      </c>
      <c r="P20" s="91"/>
      <c r="R20" s="75" t="s">
        <v>64</v>
      </c>
      <c r="V20" s="2"/>
      <c r="AD20" s="2"/>
      <c r="AL20" s="2"/>
    </row>
    <row r="21" spans="1:38" ht="15" customHeight="1" x14ac:dyDescent="0.3">
      <c r="B21" s="71">
        <f>IF(DAY(MaySun1)=1,IF(AND(YEAR(MaySun1+1)=CalendarYear,MONTH(MaySun1+1)=5),MaySun1+1,""),IF(AND(YEAR(MaySun1+8)=CalendarYear,MONTH(MaySun1+8)=5),MaySun1+8,""))</f>
        <v>44318</v>
      </c>
      <c r="C21" s="4">
        <f>IF(DAY(MaySun1)=1,IF(AND(YEAR(MaySun1+2)=CalendarYear,MONTH(MaySun1+2)=5),MaySun1+2,""),IF(AND(YEAR(MaySun1+9)=CalendarYear,MONTH(MaySun1+9)=5),MaySun1+9,""))</f>
        <v>44319</v>
      </c>
      <c r="D21" s="4">
        <f>IF(DAY(MaySun1)=1,IF(AND(YEAR(MaySun1+3)=CalendarYear,MONTH(MaySun1+3)=5),MaySun1+3,""),IF(AND(YEAR(MaySun1+10)=CalendarYear,MONTH(MaySun1+10)=5),MaySun1+10,""))</f>
        <v>44320</v>
      </c>
      <c r="E21" s="4">
        <f>IF(DAY(MaySun1)=1,IF(AND(YEAR(MaySun1+4)=CalendarYear,MONTH(MaySun1+4)=5),MaySun1+4,""),IF(AND(YEAR(MaySun1+11)=CalendarYear,MONTH(MaySun1+11)=5),MaySun1+11,""))</f>
        <v>44321</v>
      </c>
      <c r="F21" s="29">
        <f>IF(DAY(MaySun1)=1,IF(AND(YEAR(MaySun1+5)=CalendarYear,MONTH(MaySun1+5)=5),MaySun1+5,""),IF(AND(YEAR(MaySun1+12)=CalendarYear,MONTH(MaySun1+12)=5),MaySun1+12,""))</f>
        <v>44322</v>
      </c>
      <c r="G21" s="29">
        <f>IF(DAY(MaySun1)=1,IF(AND(YEAR(MaySun1+6)=CalendarYear,MONTH(MaySun1+6)=5),MaySun1+6,""),IF(AND(YEAR(MaySun1+13)=CalendarYear,MONTH(MaySun1+13)=5),MaySun1+13,""))</f>
        <v>44323</v>
      </c>
      <c r="H21" s="35">
        <f>IF(DAY(MaySun1)=1,IF(AND(YEAR(MaySun1+7)=CalendarYear,MONTH(MaySun1+7)=5),MaySun1+7,""),IF(AND(YEAR(MaySun1+14)=CalendarYear,MONTH(MaySun1+14)=5),MaySun1+14,""))</f>
        <v>44324</v>
      </c>
      <c r="I21" s="27">
        <f>IF(DAY(JunSun1)=1,IF(AND(YEAR(JunSun1+1)=CalendarYear,MONTH(JunSun1+1)=6),JunSun1+1,""),IF(AND(YEAR(JunSun1+8)=CalendarYear,MONTH(JunSun1+8)=6),JunSun1+8,""))</f>
        <v>44353</v>
      </c>
      <c r="J21" s="4">
        <f>IF(DAY(JunSun1)=1,IF(AND(YEAR(JunSun1+2)=CalendarYear,MONTH(JunSun1+2)=6),JunSun1+2,""),IF(AND(YEAR(JunSun1+9)=CalendarYear,MONTH(JunSun1+9)=6),JunSun1+9,""))</f>
        <v>44354</v>
      </c>
      <c r="K21" s="4">
        <f>IF(DAY(JunSun1)=1,IF(AND(YEAR(JunSun1+3)=CalendarYear,MONTH(JunSun1+3)=6),JunSun1+3,""),IF(AND(YEAR(JunSun1+10)=CalendarYear,MONTH(JunSun1+10)=6),JunSun1+10,""))</f>
        <v>44355</v>
      </c>
      <c r="L21" s="4">
        <f>IF(DAY(JunSun1)=1,IF(AND(YEAR(JunSun1+4)=CalendarYear,MONTH(JunSun1+4)=6),JunSun1+4,""),IF(AND(YEAR(JunSun1+11)=CalendarYear,MONTH(JunSun1+11)=6),JunSun1+11,""))</f>
        <v>44356</v>
      </c>
      <c r="M21" s="4">
        <f>IF(DAY(JunSun1)=1,IF(AND(YEAR(JunSun1+5)=CalendarYear,MONTH(JunSun1+5)=6),JunSun1+5,""),IF(AND(YEAR(JunSun1+12)=CalendarYear,MONTH(JunSun1+12)=6),JunSun1+12,""))</f>
        <v>44357</v>
      </c>
      <c r="N21" s="4">
        <f>IF(DAY(JunSun1)=1,IF(AND(YEAR(JunSun1+6)=CalendarYear,MONTH(JunSun1+6)=6),JunSun1+6,""),IF(AND(YEAR(JunSun1+13)=CalendarYear,MONTH(JunSun1+13)=6),JunSun1+13,""))</f>
        <v>44358</v>
      </c>
      <c r="O21" s="35">
        <f>IF(DAY(JunSun1)=1,IF(AND(YEAR(JunSun1+7)=CalendarYear,MONTH(JunSun1+7)=6),JunSun1+7,""),IF(AND(YEAR(JunSun1+14)=CalendarYear,MONTH(JunSun1+14)=6),JunSun1+14,""))</f>
        <v>44359</v>
      </c>
      <c r="P21" s="91"/>
      <c r="R21" s="75" t="s">
        <v>60</v>
      </c>
      <c r="V21" s="2"/>
      <c r="AD21" s="2"/>
      <c r="AL21" s="2"/>
    </row>
    <row r="22" spans="1:38" ht="15" customHeight="1" x14ac:dyDescent="0.3">
      <c r="B22" s="71">
        <f>IF(DAY(MaySun1)=1,IF(AND(YEAR(MaySun1+8)=CalendarYear,MONTH(MaySun1+8)=5),MaySun1+8,""),IF(AND(YEAR(MaySun1+15)=CalendarYear,MONTH(MaySun1+15)=5),MaySun1+15,""))</f>
        <v>44325</v>
      </c>
      <c r="C22" s="4">
        <f>IF(DAY(MaySun1)=1,IF(AND(YEAR(MaySun1+9)=CalendarYear,MONTH(MaySun1+9)=5),MaySun1+9,""),IF(AND(YEAR(MaySun1+16)=CalendarYear,MONTH(MaySun1+16)=5),MaySun1+16,""))</f>
        <v>44326</v>
      </c>
      <c r="D22" s="4">
        <f>IF(DAY(MaySun1)=1,IF(AND(YEAR(MaySun1+10)=CalendarYear,MONTH(MaySun1+10)=5),MaySun1+10,""),IF(AND(YEAR(MaySun1+17)=CalendarYear,MONTH(MaySun1+17)=5),MaySun1+17,""))</f>
        <v>44327</v>
      </c>
      <c r="E22" s="4">
        <f>IF(DAY(MaySun1)=1,IF(AND(YEAR(MaySun1+11)=CalendarYear,MONTH(MaySun1+11)=5),MaySun1+11,""),IF(AND(YEAR(MaySun1+18)=CalendarYear,MONTH(MaySun1+18)=5),MaySun1+18,""))</f>
        <v>44328</v>
      </c>
      <c r="F22" s="27">
        <f>IF(DAY(MaySun1)=1,IF(AND(YEAR(MaySun1+12)=CalendarYear,MONTH(MaySun1+12)=5),MaySun1+12,""),IF(AND(YEAR(MaySun1+19)=CalendarYear,MONTH(MaySun1+19)=5),MaySun1+19,""))</f>
        <v>44329</v>
      </c>
      <c r="G22" s="4">
        <f>IF(DAY(MaySun1)=1,IF(AND(YEAR(MaySun1+13)=CalendarYear,MONTH(MaySun1+13)=5),MaySun1+13,""),IF(AND(YEAR(MaySun1+20)=CalendarYear,MONTH(MaySun1+20)=5),MaySun1+20,""))</f>
        <v>44330</v>
      </c>
      <c r="H22" s="35">
        <f>IF(DAY(MaySun1)=1,IF(AND(YEAR(MaySun1+14)=CalendarYear,MONTH(MaySun1+14)=5),MaySun1+14,""),IF(AND(YEAR(MaySun1+21)=CalendarYear,MONTH(MaySun1+21)=5),MaySun1+21,""))</f>
        <v>44331</v>
      </c>
      <c r="I22" s="27">
        <f>IF(DAY(JunSun1)=1,IF(AND(YEAR(JunSun1+8)=CalendarYear,MONTH(JunSun1+8)=6),JunSun1+8,""),IF(AND(YEAR(JunSun1+15)=CalendarYear,MONTH(JunSun1+15)=6),JunSun1+15,""))</f>
        <v>44360</v>
      </c>
      <c r="J22" s="4">
        <f>IF(DAY(JunSun1)=1,IF(AND(YEAR(JunSun1+9)=CalendarYear,MONTH(JunSun1+9)=6),JunSun1+9,""),IF(AND(YEAR(JunSun1+16)=CalendarYear,MONTH(JunSun1+16)=6),JunSun1+16,""))</f>
        <v>44361</v>
      </c>
      <c r="K22" s="4">
        <f>IF(DAY(JunSun1)=1,IF(AND(YEAR(JunSun1+10)=CalendarYear,MONTH(JunSun1+10)=6),JunSun1+10,""),IF(AND(YEAR(JunSun1+17)=CalendarYear,MONTH(JunSun1+17)=6),JunSun1+17,""))</f>
        <v>44362</v>
      </c>
      <c r="L22" s="106">
        <f>IF(DAY(JunSun1)=1,IF(AND(YEAR(JunSun1+11)=CalendarYear,MONTH(JunSun1+11)=6),JunSun1+11,""),IF(AND(YEAR(JunSun1+18)=CalendarYear,MONTH(JunSun1+18)=6),JunSun1+18,""))</f>
        <v>44363</v>
      </c>
      <c r="M22" s="27">
        <f>IF(DAY(JunSun1)=1,IF(AND(YEAR(JunSun1+12)=CalendarYear,MONTH(JunSun1+12)=6),JunSun1+12,""),IF(AND(YEAR(JunSun1+19)=CalendarYear,MONTH(JunSun1+19)=6),JunSun1+19,""))</f>
        <v>44364</v>
      </c>
      <c r="N22" s="29">
        <f>IF(DAY(JunSun1)=1,IF(AND(YEAR(JunSun1+13)=CalendarYear,MONTH(JunSun1+13)=6),JunSun1+13,""),IF(AND(YEAR(JunSun1+20)=CalendarYear,MONTH(JunSun1+20)=6),JunSun1+20,""))</f>
        <v>44365</v>
      </c>
      <c r="O22" s="35">
        <f>IF(DAY(JunSun1)=1,IF(AND(YEAR(JunSun1+14)=CalendarYear,MONTH(JunSun1+14)=6),JunSun1+14,""),IF(AND(YEAR(JunSun1+21)=CalendarYear,MONTH(JunSun1+21)=6),JunSun1+21,""))</f>
        <v>44366</v>
      </c>
      <c r="P22" s="91"/>
      <c r="R22" s="76" t="s">
        <v>65</v>
      </c>
      <c r="V22" s="2"/>
      <c r="AD22" s="2"/>
      <c r="AL22" s="2"/>
    </row>
    <row r="23" spans="1:38" ht="15" customHeight="1" x14ac:dyDescent="0.2">
      <c r="B23" s="71">
        <f>IF(DAY(MaySun1)=1,IF(AND(YEAR(MaySun1+15)=CalendarYear,MONTH(MaySun1+15)=5),MaySun1+15,""),IF(AND(YEAR(MaySun1+22)=CalendarYear,MONTH(MaySun1+22)=5),MaySun1+22,""))</f>
        <v>44332</v>
      </c>
      <c r="C23" s="4">
        <f>IF(DAY(MaySun1)=1,IF(AND(YEAR(MaySun1+16)=CalendarYear,MONTH(MaySun1+16)=5),MaySun1+16,""),IF(AND(YEAR(MaySun1+23)=CalendarYear,MONTH(MaySun1+23)=5),MaySun1+23,""))</f>
        <v>44333</v>
      </c>
      <c r="D23" s="4">
        <f>IF(DAY(MaySun1)=1,IF(AND(YEAR(MaySun1+17)=CalendarYear,MONTH(MaySun1+17)=5),MaySun1+17,""),IF(AND(YEAR(MaySun1+24)=CalendarYear,MONTH(MaySun1+24)=5),MaySun1+24,""))</f>
        <v>44334</v>
      </c>
      <c r="E23" s="4">
        <f>IF(DAY(MaySun1)=1,IF(AND(YEAR(MaySun1+18)=CalendarYear,MONTH(MaySun1+18)=5),MaySun1+18,""),IF(AND(YEAR(MaySun1+25)=CalendarYear,MONTH(MaySun1+25)=5),MaySun1+25,""))</f>
        <v>44335</v>
      </c>
      <c r="F23" s="106">
        <f>IF(DAY(MaySun1)=1,IF(AND(YEAR(MaySun1+19)=CalendarYear,MONTH(MaySun1+19)=5),MaySun1+19,""),IF(AND(YEAR(MaySun1+26)=CalendarYear,MONTH(MaySun1+26)=5),MaySun1+26,""))</f>
        <v>44336</v>
      </c>
      <c r="G23" s="29">
        <f>IF(DAY(MaySun1)=1,IF(AND(YEAR(MaySun1+20)=CalendarYear,MONTH(MaySun1+20)=5),MaySun1+20,""),IF(AND(YEAR(MaySun1+27)=CalendarYear,MONTH(MaySun1+27)=5),MaySun1+27,""))</f>
        <v>44337</v>
      </c>
      <c r="H23" s="35">
        <f>IF(DAY(MaySun1)=1,IF(AND(YEAR(MaySun1+21)=CalendarYear,MONTH(MaySun1+21)=5),MaySun1+21,""),IF(AND(YEAR(MaySun1+28)=CalendarYear,MONTH(MaySun1+28)=5),MaySun1+28,""))</f>
        <v>44338</v>
      </c>
      <c r="I23" s="27">
        <f>IF(DAY(JunSun1)=1,IF(AND(YEAR(JunSun1+15)=CalendarYear,MONTH(JunSun1+15)=6),JunSun1+15,""),IF(AND(YEAR(JunSun1+22)=CalendarYear,MONTH(JunSun1+22)=6),JunSun1+22,""))</f>
        <v>44367</v>
      </c>
      <c r="J23" s="4">
        <f>IF(DAY(JunSun1)=1,IF(AND(YEAR(JunSun1+16)=CalendarYear,MONTH(JunSun1+16)=6),JunSun1+16,""),IF(AND(YEAR(JunSun1+23)=CalendarYear,MONTH(JunSun1+23)=6),JunSun1+23,""))</f>
        <v>44368</v>
      </c>
      <c r="K23" s="4">
        <f>IF(DAY(JunSun1)=1,IF(AND(YEAR(JunSun1+17)=CalendarYear,MONTH(JunSun1+17)=6),JunSun1+17,""),IF(AND(YEAR(JunSun1+24)=CalendarYear,MONTH(JunSun1+24)=6),JunSun1+24,""))</f>
        <v>44369</v>
      </c>
      <c r="L23" s="4">
        <f>IF(DAY(JunSun1)=1,IF(AND(YEAR(JunSun1+18)=CalendarYear,MONTH(JunSun1+18)=6),JunSun1+18,""),IF(AND(YEAR(JunSun1+25)=CalendarYear,MONTH(JunSun1+25)=6),JunSun1+25,""))</f>
        <v>44370</v>
      </c>
      <c r="M23" s="4">
        <f>IF(DAY(JunSun1)=1,IF(AND(YEAR(JunSun1+19)=CalendarYear,MONTH(JunSun1+19)=6),JunSun1+19,""),IF(AND(YEAR(JunSun1+26)=CalendarYear,MONTH(JunSun1+26)=6),JunSun1+26,""))</f>
        <v>44371</v>
      </c>
      <c r="N23" s="4">
        <f>IF(DAY(JunSun1)=1,IF(AND(YEAR(JunSun1+20)=CalendarYear,MONTH(JunSun1+20)=6),JunSun1+20,""),IF(AND(YEAR(JunSun1+27)=CalendarYear,MONTH(JunSun1+27)=6),JunSun1+27,""))</f>
        <v>44372</v>
      </c>
      <c r="O23" s="35">
        <f>IF(DAY(JunSun1)=1,IF(AND(YEAR(JunSun1+21)=CalendarYear,MONTH(JunSun1+21)=6),JunSun1+21,""),IF(AND(YEAR(JunSun1+28)=CalendarYear,MONTH(JunSun1+28)=6),JunSun1+28,""))</f>
        <v>44373</v>
      </c>
      <c r="P23" s="91"/>
      <c r="R23" s="77"/>
      <c r="V23" s="2"/>
      <c r="AD23" s="2"/>
      <c r="AL23" s="2"/>
    </row>
    <row r="24" spans="1:38" ht="15" customHeight="1" x14ac:dyDescent="0.2">
      <c r="B24" s="71">
        <f>IF(DAY(MaySun1)=1,IF(AND(YEAR(MaySun1+22)=CalendarYear,MONTH(MaySun1+22)=5),MaySun1+22,""),IF(AND(YEAR(MaySun1+29)=CalendarYear,MONTH(MaySun1+29)=5),MaySun1+29,""))</f>
        <v>44339</v>
      </c>
      <c r="C24" s="4">
        <f>IF(DAY(MaySun1)=1,IF(AND(YEAR(MaySun1+23)=CalendarYear,MONTH(MaySun1+23)=5),MaySun1+23,""),IF(AND(YEAR(MaySun1+30)=CalendarYear,MONTH(MaySun1+30)=5),MaySun1+30,""))</f>
        <v>44340</v>
      </c>
      <c r="D24" s="4">
        <f>IF(DAY(MaySun1)=1,IF(AND(YEAR(MaySun1+24)=CalendarYear,MONTH(MaySun1+24)=5),MaySun1+24,""),IF(AND(YEAR(MaySun1+31)=CalendarYear,MONTH(MaySun1+31)=5),MaySun1+31,""))</f>
        <v>44341</v>
      </c>
      <c r="E24" s="4">
        <f>IF(DAY(MaySun1)=1,IF(AND(YEAR(MaySun1+25)=CalendarYear,MONTH(MaySun1+25)=5),MaySun1+25,""),IF(AND(YEAR(MaySun1+32)=CalendarYear,MONTH(MaySun1+32)=5),MaySun1+32,""))</f>
        <v>44342</v>
      </c>
      <c r="F24" s="4">
        <f>IF(DAY(MaySun1)=1,IF(AND(YEAR(MaySun1+26)=CalendarYear,MONTH(MaySun1+26)=5),MaySun1+26,""),IF(AND(YEAR(MaySun1+33)=CalendarYear,MONTH(MaySun1+33)=5),MaySun1+33,""))</f>
        <v>44343</v>
      </c>
      <c r="G24" s="4">
        <f>IF(DAY(MaySun1)=1,IF(AND(YEAR(MaySun1+27)=CalendarYear,MONTH(MaySun1+27)=5),MaySun1+27,""),IF(AND(YEAR(MaySun1+34)=CalendarYear,MONTH(MaySun1+34)=5),MaySun1+34,""))</f>
        <v>44344</v>
      </c>
      <c r="H24" s="35">
        <f>IF(DAY(MaySun1)=1,IF(AND(YEAR(MaySun1+28)=CalendarYear,MONTH(MaySun1+28)=5),MaySun1+28,""),IF(AND(YEAR(MaySun1+35)=CalendarYear,MONTH(MaySun1+35)=5),MaySun1+35,""))</f>
        <v>44345</v>
      </c>
      <c r="I24" s="27">
        <f>IF(DAY(JunSun1)=1,IF(AND(YEAR(JunSun1+22)=CalendarYear,MONTH(JunSun1+22)=6),JunSun1+22,""),IF(AND(YEAR(JunSun1+29)=CalendarYear,MONTH(JunSun1+29)=6),JunSun1+29,""))</f>
        <v>44374</v>
      </c>
      <c r="J24" s="4">
        <f>IF(DAY(JunSun1)=1,IF(AND(YEAR(JunSun1+23)=CalendarYear,MONTH(JunSun1+23)=6),JunSun1+23,""),IF(AND(YEAR(JunSun1+30)=CalendarYear,MONTH(JunSun1+30)=6),JunSun1+30,""))</f>
        <v>44375</v>
      </c>
      <c r="K24" s="4">
        <f>IF(DAY(JunSun1)=1,IF(AND(YEAR(JunSun1+24)=CalendarYear,MONTH(JunSun1+24)=6),JunSun1+24,""),IF(AND(YEAR(JunSun1+31)=CalendarYear,MONTH(JunSun1+31)=6),JunSun1+31,""))</f>
        <v>44376</v>
      </c>
      <c r="L24" s="4">
        <f>IF(DAY(JunSun1)=1,IF(AND(YEAR(JunSun1+25)=CalendarYear,MONTH(JunSun1+25)=6),JunSun1+25,""),IF(AND(YEAR(JunSun1+32)=CalendarYear,MONTH(JunSun1+32)=6),JunSun1+32,""))</f>
        <v>44377</v>
      </c>
      <c r="M24" s="4" t="str">
        <f>IF(DAY(JunSun1)=1,IF(AND(YEAR(JunSun1+26)=CalendarYear,MONTH(JunSun1+26)=6),JunSun1+26,""),IF(AND(YEAR(JunSun1+33)=CalendarYear,MONTH(JunSun1+33)=6),JunSun1+33,""))</f>
        <v/>
      </c>
      <c r="N24" s="4" t="str">
        <f>IF(DAY(JunSun1)=1,IF(AND(YEAR(JunSun1+27)=CalendarYear,MONTH(JunSun1+27)=6),JunSun1+27,""),IF(AND(YEAR(JunSun1+34)=CalendarYear,MONTH(JunSun1+34)=6),JunSun1+34,""))</f>
        <v/>
      </c>
      <c r="O24" s="35" t="str">
        <f>IF(DAY(JunSun1)=1,IF(AND(YEAR(JunSun1+28)=CalendarYear,MONTH(JunSun1+28)=6),JunSun1+28,""),IF(AND(YEAR(JunSun1+35)=CalendarYear,MONTH(JunSun1+35)=6),JunSun1+35,""))</f>
        <v/>
      </c>
      <c r="P24" s="91"/>
      <c r="R24" s="1"/>
      <c r="V24" s="2"/>
      <c r="AD24" s="2"/>
      <c r="AL24" s="2"/>
    </row>
    <row r="25" spans="1:38" ht="15" customHeight="1" x14ac:dyDescent="0.2">
      <c r="B25" s="72">
        <f>IF(DAY(MaySun1)=1,IF(AND(YEAR(MaySun1+29)=CalendarYear,MONTH(MaySun1+29)=5),MaySun1+29,""),IF(AND(YEAR(MaySun1+36)=CalendarYear,MONTH(MaySun1+36)=5),MaySun1+36,""))</f>
        <v>44346</v>
      </c>
      <c r="C25" s="37">
        <f>IF(DAY(MaySun1)=1,IF(AND(YEAR(MaySun1+30)=CalendarYear,MONTH(MaySun1+30)=5),MaySun1+30,""),IF(AND(YEAR(MaySun1+37)=CalendarYear,MONTH(MaySun1+37)=5),MaySun1+37,""))</f>
        <v>44347</v>
      </c>
      <c r="D25" s="37" t="str">
        <f>IF(DAY(MaySun1)=1,IF(AND(YEAR(MaySun1+31)=CalendarYear,MONTH(MaySun1+31)=5),MaySun1+31,""),IF(AND(YEAR(MaySun1+38)=CalendarYear,MONTH(MaySun1+38)=5),MaySun1+38,""))</f>
        <v/>
      </c>
      <c r="E25" s="37" t="str">
        <f>IF(DAY(MaySun1)=1,IF(AND(YEAR(MaySun1+32)=CalendarYear,MONTH(MaySun1+32)=5),MaySun1+32,""),IF(AND(YEAR(MaySun1+39)=CalendarYear,MONTH(MaySun1+39)=5),MaySun1+39,""))</f>
        <v/>
      </c>
      <c r="F25" s="37" t="str">
        <f>IF(DAY(MaySun1)=1,IF(AND(YEAR(MaySun1+33)=CalendarYear,MONTH(MaySun1+33)=5),MaySun1+33,""),IF(AND(YEAR(MaySun1+40)=CalendarYear,MONTH(MaySun1+40)=5),MaySun1+40,""))</f>
        <v/>
      </c>
      <c r="G25" s="37" t="str">
        <f>IF(DAY(MaySun1)=1,IF(AND(YEAR(MaySun1+34)=CalendarYear,MONTH(MaySun1+34)=5),MaySun1+34,""),IF(AND(YEAR(MaySun1+41)=CalendarYear,MONTH(MaySun1+41)=5),MaySun1+41,""))</f>
        <v/>
      </c>
      <c r="H25" s="38" t="str">
        <f>IF(DAY(MaySun1)=1,IF(AND(YEAR(MaySun1+35)=CalendarYear,MONTH(MaySun1+35)=5),MaySun1+35,""),IF(AND(YEAR(MaySun1+42)=CalendarYear,MONTH(MaySun1+42)=5),MaySun1+42,""))</f>
        <v/>
      </c>
      <c r="I25" s="37" t="str">
        <f>IF(DAY(JunSun1)=1,IF(AND(YEAR(JunSun1+29)=CalendarYear,MONTH(JunSun1+29)=6),JunSun1+29,""),IF(AND(YEAR(JunSun1+36)=CalendarYear,MONTH(JunSun1+36)=6),JunSun1+36,""))</f>
        <v/>
      </c>
      <c r="J25" s="37" t="str">
        <f>IF(DAY(JunSun1)=1,IF(AND(YEAR(JunSun1+30)=CalendarYear,MONTH(JunSun1+30)=6),JunSun1+30,""),IF(AND(YEAR(JunSun1+37)=CalendarYear,MONTH(JunSun1+37)=6),JunSun1+37,""))</f>
        <v/>
      </c>
      <c r="K25" s="37" t="str">
        <f>IF(DAY(JunSun1)=1,IF(AND(YEAR(JunSun1+31)=CalendarYear,MONTH(JunSun1+31)=6),JunSun1+31,""),IF(AND(YEAR(JunSun1+38)=CalendarYear,MONTH(JunSun1+38)=6),JunSun1+38,""))</f>
        <v/>
      </c>
      <c r="L25" s="37" t="str">
        <f>IF(DAY(JunSun1)=1,IF(AND(YEAR(JunSun1+32)=CalendarYear,MONTH(JunSun1+32)=6),JunSun1+32,""),IF(AND(YEAR(JunSun1+39)=CalendarYear,MONTH(JunSun1+39)=6),JunSun1+39,""))</f>
        <v/>
      </c>
      <c r="M25" s="37" t="str">
        <f>IF(DAY(JunSun1)=1,IF(AND(YEAR(JunSun1+33)=CalendarYear,MONTH(JunSun1+33)=6),JunSun1+33,""),IF(AND(YEAR(JunSun1+40)=CalendarYear,MONTH(JunSun1+40)=6),JunSun1+40,""))</f>
        <v/>
      </c>
      <c r="N25" s="37" t="str">
        <f>IF(DAY(JunSun1)=1,IF(AND(YEAR(JunSun1+34)=CalendarYear,MONTH(JunSun1+34)=6),JunSun1+34,""),IF(AND(YEAR(JunSun1+41)=CalendarYear,MONTH(JunSun1+41)=6),JunSun1+41,""))</f>
        <v/>
      </c>
      <c r="O25" s="38" t="str">
        <f>IF(DAY(JunSun1)=1,IF(AND(YEAR(JunSun1+35)=CalendarYear,MONTH(JunSun1+35)=6),JunSun1+35,""),IF(AND(YEAR(JunSun1+42)=CalendarYear,MONTH(JunSun1+42)=6),JunSun1+42,""))</f>
        <v/>
      </c>
      <c r="P25" s="91"/>
      <c r="S25" s="12"/>
      <c r="V25" s="2"/>
      <c r="AD25" s="2"/>
      <c r="AL25" s="2"/>
    </row>
    <row r="26" spans="1:38" ht="15" customHeight="1" x14ac:dyDescent="0.2">
      <c r="A26" s="24" t="s">
        <v>11</v>
      </c>
      <c r="B26" s="164" t="s">
        <v>32</v>
      </c>
      <c r="C26" s="154"/>
      <c r="D26" s="154"/>
      <c r="E26" s="154"/>
      <c r="F26" s="154"/>
      <c r="G26" s="154"/>
      <c r="H26" s="155"/>
      <c r="I26" s="154" t="s">
        <v>33</v>
      </c>
      <c r="J26" s="154"/>
      <c r="K26" s="154"/>
      <c r="L26" s="154"/>
      <c r="M26" s="154"/>
      <c r="N26" s="154"/>
      <c r="O26" s="155"/>
      <c r="P26" s="92"/>
      <c r="Q26" s="2"/>
      <c r="T26" s="2"/>
      <c r="U26" s="2"/>
      <c r="V26" s="2"/>
      <c r="AD26" s="2"/>
      <c r="AL26" s="2"/>
    </row>
    <row r="27" spans="1:38" ht="15" customHeight="1" x14ac:dyDescent="0.2">
      <c r="A27" s="24" t="s">
        <v>20</v>
      </c>
      <c r="B27" s="70" t="s">
        <v>0</v>
      </c>
      <c r="C27" s="17" t="s">
        <v>51</v>
      </c>
      <c r="D27" s="17" t="s">
        <v>52</v>
      </c>
      <c r="E27" s="17" t="s">
        <v>53</v>
      </c>
      <c r="F27" s="17" t="s">
        <v>54</v>
      </c>
      <c r="G27" s="17" t="s">
        <v>55</v>
      </c>
      <c r="H27" s="34" t="s">
        <v>56</v>
      </c>
      <c r="I27" s="28" t="s">
        <v>0</v>
      </c>
      <c r="J27" s="17" t="s">
        <v>51</v>
      </c>
      <c r="K27" s="17" t="s">
        <v>52</v>
      </c>
      <c r="L27" s="17" t="s">
        <v>53</v>
      </c>
      <c r="M27" s="17" t="s">
        <v>54</v>
      </c>
      <c r="N27" s="17" t="s">
        <v>55</v>
      </c>
      <c r="O27" s="34" t="s">
        <v>56</v>
      </c>
      <c r="P27" s="91"/>
    </row>
    <row r="28" spans="1:38" ht="15" customHeight="1" x14ac:dyDescent="0.2">
      <c r="A28" s="24"/>
      <c r="B28" s="71" t="str">
        <f>IF(DAY(JulSun1)=1,"",IF(AND(YEAR(JulSun1+1)=CalendarYear,MONTH(JulSun1+1)=7),JulSun1+1,""))</f>
        <v/>
      </c>
      <c r="C28" s="4" t="str">
        <f>IF(DAY(JulSun1)=1,"",IF(AND(YEAR(JulSun1+2)=CalendarYear,MONTH(JulSun1+2)=7),JulSun1+2,""))</f>
        <v/>
      </c>
      <c r="D28" s="4" t="str">
        <f>IF(DAY(JulSun1)=1,"",IF(AND(YEAR(JulSun1+3)=CalendarYear,MONTH(JulSun1+3)=7),JulSun1+3,""))</f>
        <v/>
      </c>
      <c r="E28" s="4" t="str">
        <f>IF(DAY(JulSun1)=1,"",IF(AND(YEAR(JulSun1+4)=CalendarYear,MONTH(JulSun1+4)=7),JulSun1+4,""))</f>
        <v/>
      </c>
      <c r="F28" s="29">
        <f>IF(DAY(JulSun1)=1,"",IF(AND(YEAR(JulSun1+5)=CalendarYear,MONTH(JulSun1+5)=7),JulSun1+5,""))</f>
        <v>44378</v>
      </c>
      <c r="G28" s="29">
        <f>IF(DAY(JulSun1)=1,"",IF(AND(YEAR(JulSun1+6)=CalendarYear,MONTH(JulSun1+6)=7),JulSun1+6,""))</f>
        <v>44379</v>
      </c>
      <c r="H28" s="35">
        <f>IF(DAY(JulSun1)=1,IF(AND(YEAR(JulSun1)=CalendarYear,MONTH(JulSun1)=7),JulSun1,""),IF(AND(YEAR(JulSun1+7)=CalendarYear,MONTH(JulSun1+7)=7),JulSun1+7,""))</f>
        <v>44380</v>
      </c>
      <c r="I28" s="27">
        <f>IF(DAY(AugSun1)=1,"",IF(AND(YEAR(AugSun1+1)=CalendarYear,MONTH(AugSun1+1)=8),AugSun1+1,""))</f>
        <v>44409</v>
      </c>
      <c r="J28" s="27">
        <f>IF(DAY(AugSun1)=1,"",IF(AND(YEAR(AugSun1+2)=CalendarYear,MONTH(AugSun1+2)=8),AugSun1+2,""))</f>
        <v>44410</v>
      </c>
      <c r="K28" s="4">
        <f>IF(DAY(AugSun1)=1,"",IF(AND(YEAR(AugSun1+3)=CalendarYear,MONTH(AugSun1+3)=8),AugSun1+3,""))</f>
        <v>44411</v>
      </c>
      <c r="L28" s="4">
        <f>IF(DAY(AugSun1)=1,"",IF(AND(YEAR(AugSun1+4)=CalendarYear,MONTH(AugSun1+4)=8),AugSun1+4,""))</f>
        <v>44412</v>
      </c>
      <c r="M28" s="4">
        <f>IF(DAY(AugSun1)=1,"",IF(AND(YEAR(AugSun1+5)=CalendarYear,MONTH(AugSun1+5)=8),AugSun1+5,""))</f>
        <v>44413</v>
      </c>
      <c r="N28" s="4">
        <f>IF(DAY(AugSun1)=1,"",IF(AND(YEAR(AugSun1+6)=CalendarYear,MONTH(AugSun1+6)=8),AugSun1+6,""))</f>
        <v>44414</v>
      </c>
      <c r="O28" s="35">
        <f>IF(DAY(AugSun1)=1,IF(AND(YEAR(AugSun1)=CalendarYear,MONTH(AugSun1)=8),AugSun1,""),IF(AND(YEAR(AugSun1+7)=CalendarYear,MONTH(AugSun1+7)=8),AugSun1+7,""))</f>
        <v>44415</v>
      </c>
      <c r="P28" s="91"/>
    </row>
    <row r="29" spans="1:38" ht="15" customHeight="1" x14ac:dyDescent="0.2">
      <c r="A29" s="24"/>
      <c r="B29" s="71">
        <f>IF(DAY(JulSun1)=1,IF(AND(YEAR(JulSun1+1)=CalendarYear,MONTH(JulSun1+1)=7),JulSun1+1,""),IF(AND(YEAR(JulSun1+8)=CalendarYear,MONTH(JulSun1+8)=7),JulSun1+8,""))</f>
        <v>44381</v>
      </c>
      <c r="C29" s="4">
        <f>IF(DAY(JulSun1)=1,IF(AND(YEAR(JulSun1+2)=CalendarYear,MONTH(JulSun1+2)=7),JulSun1+2,""),IF(AND(YEAR(JulSun1+9)=CalendarYear,MONTH(JulSun1+9)=7),JulSun1+9,""))</f>
        <v>44382</v>
      </c>
      <c r="D29" s="4">
        <f>IF(DAY(JulSun1)=1,IF(AND(YEAR(JulSun1+3)=CalendarYear,MONTH(JulSun1+3)=7),JulSun1+3,""),IF(AND(YEAR(JulSun1+10)=CalendarYear,MONTH(JulSun1+10)=7),JulSun1+10,""))</f>
        <v>44383</v>
      </c>
      <c r="E29" s="4">
        <f>IF(DAY(JulSun1)=1,IF(AND(YEAR(JulSun1+4)=CalendarYear,MONTH(JulSun1+4)=7),JulSun1+4,""),IF(AND(YEAR(JulSun1+11)=CalendarYear,MONTH(JulSun1+11)=7),JulSun1+11,""))</f>
        <v>44384</v>
      </c>
      <c r="F29" s="4">
        <f>IF(DAY(JulSun1)=1,IF(AND(YEAR(JulSun1+5)=CalendarYear,MONTH(JulSun1+5)=7),JulSun1+5,""),IF(AND(YEAR(JulSun1+12)=CalendarYear,MONTH(JulSun1+12)=7),JulSun1+12,""))</f>
        <v>44385</v>
      </c>
      <c r="G29" s="4">
        <f>IF(DAY(JulSun1)=1,IF(AND(YEAR(JulSun1+6)=CalendarYear,MONTH(JulSun1+6)=7),JulSun1+6,""),IF(AND(YEAR(JulSun1+13)=CalendarYear,MONTH(JulSun1+13)=7),JulSun1+13,""))</f>
        <v>44386</v>
      </c>
      <c r="H29" s="35">
        <f>IF(DAY(JulSun1)=1,IF(AND(YEAR(JulSun1+7)=CalendarYear,MONTH(JulSun1+7)=7),JulSun1+7,""),IF(AND(YEAR(JulSun1+14)=CalendarYear,MONTH(JulSun1+14)=7),JulSun1+14,""))</f>
        <v>44387</v>
      </c>
      <c r="I29" s="27">
        <f>IF(DAY(AugSun1)=1,IF(AND(YEAR(AugSun1+1)=CalendarYear,MONTH(AugSun1+1)=8),AugSun1+1,""),IF(AND(YEAR(AugSun1+8)=CalendarYear,MONTH(AugSun1+8)=8),AugSun1+8,""))</f>
        <v>44416</v>
      </c>
      <c r="J29" s="108">
        <f>IF(DAY(AugSun1)=1,IF(AND(YEAR(AugSun1+2)=CalendarYear,MONTH(AugSun1+2)=8),AugSun1+2,""),IF(AND(YEAR(AugSun1+9)=CalendarYear,MONTH(AugSun1+9)=8),AugSun1+9,""))</f>
        <v>44417</v>
      </c>
      <c r="K29" s="4">
        <f>IF(DAY(AugSun1)=1,IF(AND(YEAR(AugSun1+3)=CalendarYear,MONTH(AugSun1+3)=8),AugSun1+3,""),IF(AND(YEAR(AugSun1+10)=CalendarYear,MONTH(AugSun1+10)=8),AugSun1+10,""))</f>
        <v>44418</v>
      </c>
      <c r="L29" s="4">
        <f>IF(DAY(AugSun1)=1,IF(AND(YEAR(AugSun1+4)=CalendarYear,MONTH(AugSun1+4)=8),AugSun1+4,""),IF(AND(YEAR(AugSun1+11)=CalendarYear,MONTH(AugSun1+11)=8),AugSun1+11,""))</f>
        <v>44419</v>
      </c>
      <c r="M29" s="29">
        <f>IF(DAY(AugSun1)=1,IF(AND(YEAR(AugSun1+5)=CalendarYear,MONTH(AugSun1+5)=8),AugSun1+5,""),IF(AND(YEAR(AugSun1+12)=CalendarYear,MONTH(AugSun1+12)=8),AugSun1+12,""))</f>
        <v>44420</v>
      </c>
      <c r="N29" s="29">
        <f>IF(DAY(AugSun1)=1,IF(AND(YEAR(AugSun1+6)=CalendarYear,MONTH(AugSun1+6)=8),AugSun1+6,""),IF(AND(YEAR(AugSun1+13)=CalendarYear,MONTH(AugSun1+13)=8),AugSun1+13,""))</f>
        <v>44421</v>
      </c>
      <c r="O29" s="35">
        <f>IF(DAY(AugSun1)=1,IF(AND(YEAR(AugSun1+7)=CalendarYear,MONTH(AugSun1+7)=8),AugSun1+7,""),IF(AND(YEAR(AugSun1+14)=CalendarYear,MONTH(AugSun1+14)=8),AugSun1+14,""))</f>
        <v>44422</v>
      </c>
      <c r="P29" s="91"/>
    </row>
    <row r="30" spans="1:38" ht="15" customHeight="1" x14ac:dyDescent="0.2">
      <c r="B30" s="71">
        <f>IF(DAY(JulSun1)=1,IF(AND(YEAR(JulSun1+8)=CalendarYear,MONTH(JulSun1+8)=7),JulSun1+8,""),IF(AND(YEAR(JulSun1+15)=CalendarYear,MONTH(JulSun1+15)=7),JulSun1+15,""))</f>
        <v>44388</v>
      </c>
      <c r="C30" s="4">
        <f>IF(DAY(JulSun1)=1,IF(AND(YEAR(JulSun1+9)=CalendarYear,MONTH(JulSun1+9)=7),JulSun1+9,""),IF(AND(YEAR(JulSun1+16)=CalendarYear,MONTH(JulSun1+16)=7),JulSun1+16,""))</f>
        <v>44389</v>
      </c>
      <c r="D30" s="4">
        <f>IF(DAY(JulSun1)=1,IF(AND(YEAR(JulSun1+10)=CalendarYear,MONTH(JulSun1+10)=7),JulSun1+10,""),IF(AND(YEAR(JulSun1+17)=CalendarYear,MONTH(JulSun1+17)=7),JulSun1+17,""))</f>
        <v>44390</v>
      </c>
      <c r="E30" s="4">
        <f>IF(DAY(JulSun1)=1,IF(AND(YEAR(JulSun1+11)=CalendarYear,MONTH(JulSun1+11)=7),JulSun1+11,""),IF(AND(YEAR(JulSun1+18)=CalendarYear,MONTH(JulSun1+18)=7),JulSun1+18,""))</f>
        <v>44391</v>
      </c>
      <c r="F30" s="29">
        <f>IF(DAY(JulSun1)=1,IF(AND(YEAR(JulSun1+12)=CalendarYear,MONTH(JulSun1+12)=7),JulSun1+12,""),IF(AND(YEAR(JulSun1+19)=CalendarYear,MONTH(JulSun1+19)=7),JulSun1+19,""))</f>
        <v>44392</v>
      </c>
      <c r="G30" s="29">
        <f>IF(DAY(JulSun1)=1,IF(AND(YEAR(JulSun1+13)=CalendarYear,MONTH(JulSun1+13)=7),JulSun1+13,""),IF(AND(YEAR(JulSun1+20)=CalendarYear,MONTH(JulSun1+20)=7),JulSun1+20,""))</f>
        <v>44393</v>
      </c>
      <c r="H30" s="35">
        <f>IF(DAY(JulSun1)=1,IF(AND(YEAR(JulSun1+14)=CalendarYear,MONTH(JulSun1+14)=7),JulSun1+14,""),IF(AND(YEAR(JulSun1+21)=CalendarYear,MONTH(JulSun1+21)=7),JulSun1+21,""))</f>
        <v>44394</v>
      </c>
      <c r="I30" s="27">
        <f>IF(DAY(AugSun1)=1,IF(AND(YEAR(AugSun1+8)=CalendarYear,MONTH(AugSun1+8)=8),AugSun1+8,""),IF(AND(YEAR(AugSun1+15)=CalendarYear,MONTH(AugSun1+15)=8),AugSun1+15,""))</f>
        <v>44423</v>
      </c>
      <c r="J30" s="4">
        <f>IF(DAY(AugSun1)=1,IF(AND(YEAR(AugSun1+9)=CalendarYear,MONTH(AugSun1+9)=8),AugSun1+9,""),IF(AND(YEAR(AugSun1+16)=CalendarYear,MONTH(AugSun1+16)=8),AugSun1+16,""))</f>
        <v>44424</v>
      </c>
      <c r="K30" s="4">
        <f>IF(DAY(AugSun1)=1,IF(AND(YEAR(AugSun1+10)=CalendarYear,MONTH(AugSun1+10)=8),AugSun1+10,""),IF(AND(YEAR(AugSun1+17)=CalendarYear,MONTH(AugSun1+17)=8),AugSun1+17,""))</f>
        <v>44425</v>
      </c>
      <c r="L30" s="4">
        <f>IF(DAY(AugSun1)=1,IF(AND(YEAR(AugSun1+11)=CalendarYear,MONTH(AugSun1+11)=8),AugSun1+11,""),IF(AND(YEAR(AugSun1+18)=CalendarYear,MONTH(AugSun1+18)=8),AugSun1+18,""))</f>
        <v>44426</v>
      </c>
      <c r="M30" s="4">
        <f>IF(DAY(AugSun1)=1,IF(AND(YEAR(AugSun1+12)=CalendarYear,MONTH(AugSun1+12)=8),AugSun1+12,""),IF(AND(YEAR(AugSun1+19)=CalendarYear,MONTH(AugSun1+19)=8),AugSun1+19,""))</f>
        <v>44427</v>
      </c>
      <c r="N30" s="4">
        <f>IF(DAY(AugSun1)=1,IF(AND(YEAR(AugSun1+13)=CalendarYear,MONTH(AugSun1+13)=8),AugSun1+13,""),IF(AND(YEAR(AugSun1+20)=CalendarYear,MONTH(AugSun1+20)=8),AugSun1+20,""))</f>
        <v>44428</v>
      </c>
      <c r="O30" s="35">
        <f>IF(DAY(AugSun1)=1,IF(AND(YEAR(AugSun1+14)=CalendarYear,MONTH(AugSun1+14)=8),AugSun1+14,""),IF(AND(YEAR(AugSun1+21)=CalendarYear,MONTH(AugSun1+21)=8),AugSun1+21,""))</f>
        <v>44429</v>
      </c>
      <c r="P30" s="91"/>
    </row>
    <row r="31" spans="1:38" ht="15" customHeight="1" x14ac:dyDescent="0.2">
      <c r="B31" s="71">
        <f>IF(DAY(JulSun1)=1,IF(AND(YEAR(JulSun1+15)=CalendarYear,MONTH(JulSun1+15)=7),JulSun1+15,""),IF(AND(YEAR(JulSun1+22)=CalendarYear,MONTH(JulSun1+22)=7),JulSun1+22,""))</f>
        <v>44395</v>
      </c>
      <c r="C31" s="4">
        <f>IF(DAY(JulSun1)=1,IF(AND(YEAR(JulSun1+16)=CalendarYear,MONTH(JulSun1+16)=7),JulSun1+16,""),IF(AND(YEAR(JulSun1+23)=CalendarYear,MONTH(JulSun1+23)=7),JulSun1+23,""))</f>
        <v>44396</v>
      </c>
      <c r="D31" s="4">
        <f>IF(DAY(JulSun1)=1,IF(AND(YEAR(JulSun1+17)=CalendarYear,MONTH(JulSun1+17)=7),JulSun1+17,""),IF(AND(YEAR(JulSun1+24)=CalendarYear,MONTH(JulSun1+24)=7),JulSun1+24,""))</f>
        <v>44397</v>
      </c>
      <c r="E31" s="4">
        <f>IF(DAY(JulSun1)=1,IF(AND(YEAR(JulSun1+18)=CalendarYear,MONTH(JulSun1+18)=7),JulSun1+18,""),IF(AND(YEAR(JulSun1+25)=CalendarYear,MONTH(JulSun1+25)=7),JulSun1+25,""))</f>
        <v>44398</v>
      </c>
      <c r="F31" s="4">
        <f>IF(DAY(JulSun1)=1,IF(AND(YEAR(JulSun1+19)=CalendarYear,MONTH(JulSun1+19)=7),JulSun1+19,""),IF(AND(YEAR(JulSun1+26)=CalendarYear,MONTH(JulSun1+26)=7),JulSun1+26,""))</f>
        <v>44399</v>
      </c>
      <c r="G31" s="4">
        <f>IF(DAY(JulSun1)=1,IF(AND(YEAR(JulSun1+20)=CalendarYear,MONTH(JulSun1+20)=7),JulSun1+20,""),IF(AND(YEAR(JulSun1+27)=CalendarYear,MONTH(JulSun1+27)=7),JulSun1+27,""))</f>
        <v>44400</v>
      </c>
      <c r="H31" s="35">
        <f>IF(DAY(JulSun1)=1,IF(AND(YEAR(JulSun1+21)=CalendarYear,MONTH(JulSun1+21)=7),JulSun1+21,""),IF(AND(YEAR(JulSun1+28)=CalendarYear,MONTH(JulSun1+28)=7),JulSun1+28,""))</f>
        <v>44401</v>
      </c>
      <c r="I31" s="27">
        <f>IF(DAY(AugSun1)=1,IF(AND(YEAR(AugSun1+15)=CalendarYear,MONTH(AugSun1+15)=8),AugSun1+15,""),IF(AND(YEAR(AugSun1+22)=CalendarYear,MONTH(AugSun1+22)=8),AugSun1+22,""))</f>
        <v>44430</v>
      </c>
      <c r="J31" s="4">
        <f>IF(DAY(AugSun1)=1,IF(AND(YEAR(AugSun1+16)=CalendarYear,MONTH(AugSun1+16)=8),AugSun1+16,""),IF(AND(YEAR(AugSun1+23)=CalendarYear,MONTH(AugSun1+23)=8),AugSun1+23,""))</f>
        <v>44431</v>
      </c>
      <c r="K31" s="4">
        <f>IF(DAY(AugSun1)=1,IF(AND(YEAR(AugSun1+17)=CalendarYear,MONTH(AugSun1+17)=8),AugSun1+17,""),IF(AND(YEAR(AugSun1+24)=CalendarYear,MONTH(AugSun1+24)=8),AugSun1+24,""))</f>
        <v>44432</v>
      </c>
      <c r="L31" s="4">
        <f>IF(DAY(AugSun1)=1,IF(AND(YEAR(AugSun1+18)=CalendarYear,MONTH(AugSun1+18)=8),AugSun1+18,""),IF(AND(YEAR(AugSun1+25)=CalendarYear,MONTH(AugSun1+25)=8),AugSun1+25,""))</f>
        <v>44433</v>
      </c>
      <c r="M31" s="29">
        <f>IF(DAY(AugSun1)=1,IF(AND(YEAR(AugSun1+19)=CalendarYear,MONTH(AugSun1+19)=8),AugSun1+19,""),IF(AND(YEAR(AugSun1+26)=CalendarYear,MONTH(AugSun1+26)=8),AugSun1+26,""))</f>
        <v>44434</v>
      </c>
      <c r="N31" s="29">
        <f>IF(DAY(AugSun1)=1,IF(AND(YEAR(AugSun1+20)=CalendarYear,MONTH(AugSun1+20)=8),AugSun1+20,""),IF(AND(YEAR(AugSun1+27)=CalendarYear,MONTH(AugSun1+27)=8),AugSun1+27,""))</f>
        <v>44435</v>
      </c>
      <c r="O31" s="35">
        <f>IF(DAY(AugSun1)=1,IF(AND(YEAR(AugSun1+21)=CalendarYear,MONTH(AugSun1+21)=8),AugSun1+21,""),IF(AND(YEAR(AugSun1+28)=CalendarYear,MONTH(AugSun1+28)=8),AugSun1+28,""))</f>
        <v>44436</v>
      </c>
      <c r="P31" s="91"/>
      <c r="S31" s="10"/>
    </row>
    <row r="32" spans="1:38" ht="15" customHeight="1" x14ac:dyDescent="0.2">
      <c r="B32" s="71">
        <f>IF(DAY(JulSun1)=1,IF(AND(YEAR(JulSun1+22)=CalendarYear,MONTH(JulSun1+22)=7),JulSun1+22,""),IF(AND(YEAR(JulSun1+29)=CalendarYear,MONTH(JulSun1+29)=7),JulSun1+29,""))</f>
        <v>44402</v>
      </c>
      <c r="C32" s="4">
        <f>IF(DAY(JulSun1)=1,IF(AND(YEAR(JulSun1+23)=CalendarYear,MONTH(JulSun1+23)=7),JulSun1+23,""),IF(AND(YEAR(JulSun1+30)=CalendarYear,MONTH(JulSun1+30)=7),JulSun1+30,""))</f>
        <v>44403</v>
      </c>
      <c r="D32" s="4">
        <f>IF(DAY(JulSun1)=1,IF(AND(YEAR(JulSun1+24)=CalendarYear,MONTH(JulSun1+24)=7),JulSun1+24,""),IF(AND(YEAR(JulSun1+31)=CalendarYear,MONTH(JulSun1+31)=7),JulSun1+31,""))</f>
        <v>44404</v>
      </c>
      <c r="E32" s="4">
        <f>IF(DAY(JulSun1)=1,IF(AND(YEAR(JulSun1+25)=CalendarYear,MONTH(JulSun1+25)=7),JulSun1+25,""),IF(AND(YEAR(JulSun1+32)=CalendarYear,MONTH(JulSun1+32)=7),JulSun1+32,""))</f>
        <v>44405</v>
      </c>
      <c r="F32" s="29">
        <f>IF(DAY(JulSun1)=1,IF(AND(YEAR(JulSun1+26)=CalendarYear,MONTH(JulSun1+26)=7),JulSun1+26,""),IF(AND(YEAR(JulSun1+33)=CalendarYear,MONTH(JulSun1+33)=7),JulSun1+33,""))</f>
        <v>44406</v>
      </c>
      <c r="G32" s="29">
        <f>IF(DAY(JulSun1)=1,IF(AND(YEAR(JulSun1+27)=CalendarYear,MONTH(JulSun1+27)=7),JulSun1+27,""),IF(AND(YEAR(JulSun1+34)=CalendarYear,MONTH(JulSun1+34)=7),JulSun1+34,""))</f>
        <v>44407</v>
      </c>
      <c r="H32" s="35">
        <f>IF(DAY(JulSun1)=1,IF(AND(YEAR(JulSun1+28)=CalendarYear,MONTH(JulSun1+28)=7),JulSun1+28,""),IF(AND(YEAR(JulSun1+35)=CalendarYear,MONTH(JulSun1+35)=7),JulSun1+35,""))</f>
        <v>44408</v>
      </c>
      <c r="I32" s="27">
        <f>IF(DAY(AugSun1)=1,IF(AND(YEAR(AugSun1+22)=CalendarYear,MONTH(AugSun1+22)=8),AugSun1+22,""),IF(AND(YEAR(AugSun1+29)=CalendarYear,MONTH(AugSun1+29)=8),AugSun1+29,""))</f>
        <v>44437</v>
      </c>
      <c r="J32" s="4">
        <f>IF(DAY(AugSun1)=1,IF(AND(YEAR(AugSun1+23)=CalendarYear,MONTH(AugSun1+23)=8),AugSun1+23,""),IF(AND(YEAR(AugSun1+30)=CalendarYear,MONTH(AugSun1+30)=8),AugSun1+30,""))</f>
        <v>44438</v>
      </c>
      <c r="K32" s="4">
        <f>IF(DAY(AugSun1)=1,IF(AND(YEAR(AugSun1+24)=CalendarYear,MONTH(AugSun1+24)=8),AugSun1+24,""),IF(AND(YEAR(AugSun1+31)=CalendarYear,MONTH(AugSun1+31)=8),AugSun1+31,""))</f>
        <v>44439</v>
      </c>
      <c r="L32" s="4" t="str">
        <f>IF(DAY(AugSun1)=1,IF(AND(YEAR(AugSun1+25)=CalendarYear,MONTH(AugSun1+25)=8),AugSun1+25,""),IF(AND(YEAR(AugSun1+32)=CalendarYear,MONTH(AugSun1+32)=8),AugSun1+32,""))</f>
        <v/>
      </c>
      <c r="M32" s="4" t="str">
        <f>IF(DAY(AugSun1)=1,IF(AND(YEAR(AugSun1+26)=CalendarYear,MONTH(AugSun1+26)=8),AugSun1+26,""),IF(AND(YEAR(AugSun1+33)=CalendarYear,MONTH(AugSun1+33)=8),AugSun1+33,""))</f>
        <v/>
      </c>
      <c r="N32" s="4" t="str">
        <f>IF(DAY(AugSun1)=1,IF(AND(YEAR(AugSun1+27)=CalendarYear,MONTH(AugSun1+27)=8),AugSun1+27,""),IF(AND(YEAR(AugSun1+34)=CalendarYear,MONTH(AugSun1+34)=8),AugSun1+34,""))</f>
        <v/>
      </c>
      <c r="O32" s="35" t="str">
        <f>IF(DAY(AugSun1)=1,IF(AND(YEAR(AugSun1+28)=CalendarYear,MONTH(AugSun1+28)=8),AugSun1+28,""),IF(AND(YEAR(AugSun1+35)=CalendarYear,MONTH(AugSun1+35)=8),AugSun1+35,""))</f>
        <v/>
      </c>
      <c r="P32" s="91"/>
      <c r="S32" s="11"/>
    </row>
    <row r="33" spans="1:19" ht="15" customHeight="1" x14ac:dyDescent="0.2">
      <c r="B33" s="42" t="str">
        <f>IF(DAY(JulSun1)=1,IF(AND(YEAR(JulSun1+29)=CalendarYear,MONTH(JulSun1+29)=7),JulSun1+29,""),IF(AND(YEAR(JulSun1+36)=CalendarYear,MONTH(JulSun1+36)=7),JulSun1+36,""))</f>
        <v/>
      </c>
      <c r="C33" s="37" t="str">
        <f>IF(DAY(JulSun1)=1,IF(AND(YEAR(JulSun1+30)=CalendarYear,MONTH(JulSun1+30)=7),JulSun1+30,""),IF(AND(YEAR(JulSun1+37)=CalendarYear,MONTH(JulSun1+37)=7),JulSun1+37,""))</f>
        <v/>
      </c>
      <c r="D33" s="37" t="str">
        <f>IF(DAY(JulSun1)=1,IF(AND(YEAR(JulSun1+31)=CalendarYear,MONTH(JulSun1+31)=7),JulSun1+31,""),IF(AND(YEAR(JulSun1+38)=CalendarYear,MONTH(JulSun1+38)=7),JulSun1+38,""))</f>
        <v/>
      </c>
      <c r="E33" s="37" t="str">
        <f>IF(DAY(JulSun1)=1,IF(AND(YEAR(JulSun1+32)=CalendarYear,MONTH(JulSun1+32)=7),JulSun1+32,""),IF(AND(YEAR(JulSun1+39)=CalendarYear,MONTH(JulSun1+39)=7),JulSun1+39,""))</f>
        <v/>
      </c>
      <c r="F33" s="37" t="str">
        <f>IF(DAY(JulSun1)=1,IF(AND(YEAR(JulSun1+33)=CalendarYear,MONTH(JulSun1+33)=7),JulSun1+33,""),IF(AND(YEAR(JulSun1+40)=CalendarYear,MONTH(JulSun1+40)=7),JulSun1+40,""))</f>
        <v/>
      </c>
      <c r="G33" s="37" t="str">
        <f>IF(DAY(JulSun1)=1,IF(AND(YEAR(JulSun1+34)=CalendarYear,MONTH(JulSun1+34)=7),JulSun1+34,""),IF(AND(YEAR(JulSun1+41)=CalendarYear,MONTH(JulSun1+41)=7),JulSun1+41,""))</f>
        <v/>
      </c>
      <c r="H33" s="38" t="str">
        <f>IF(DAY(JulSun1)=1,IF(AND(YEAR(JulSun1+35)=CalendarYear,MONTH(JulSun1+35)=7),JulSun1+35,""),IF(AND(YEAR(JulSun1+42)=CalendarYear,MONTH(JulSun1+42)=7),JulSun1+42,""))</f>
        <v/>
      </c>
      <c r="I33" s="46" t="str">
        <f>IF(DAY(AugSun1)=1,IF(AND(YEAR(AugSun1+29)=CalendarYear,MONTH(AugSun1+29)=8),AugSun1+29,""),IF(AND(YEAR(AugSun1+36)=CalendarYear,MONTH(AugSun1+36)=8),AugSun1+36,""))</f>
        <v/>
      </c>
      <c r="J33" s="37" t="str">
        <f>IF(DAY(AugSun1)=1,IF(AND(YEAR(AugSun1+30)=CalendarYear,MONTH(AugSun1+30)=8),AugSun1+30,""),IF(AND(YEAR(AugSun1+37)=CalendarYear,MONTH(AugSun1+37)=8),AugSun1+37,""))</f>
        <v/>
      </c>
      <c r="K33" s="37" t="str">
        <f>IF(DAY(AugSun1)=1,IF(AND(YEAR(AugSun1+31)=CalendarYear,MONTH(AugSun1+31)=8),AugSun1+31,""),IF(AND(YEAR(AugSun1+38)=CalendarYear,MONTH(AugSun1+38)=8),AugSun1+38,""))</f>
        <v/>
      </c>
      <c r="L33" s="37" t="str">
        <f>IF(DAY(AugSun1)=1,IF(AND(YEAR(AugSun1+32)=CalendarYear,MONTH(AugSun1+32)=8),AugSun1+32,""),IF(AND(YEAR(AugSun1+39)=CalendarYear,MONTH(AugSun1+39)=8),AugSun1+39,""))</f>
        <v/>
      </c>
      <c r="M33" s="37" t="str">
        <f>IF(DAY(AugSun1)=1,IF(AND(YEAR(AugSun1+33)=CalendarYear,MONTH(AugSun1+33)=8),AugSun1+33,""),IF(AND(YEAR(AugSun1+40)=CalendarYear,MONTH(AugSun1+40)=8),AugSun1+40,""))</f>
        <v/>
      </c>
      <c r="N33" s="37" t="str">
        <f>IF(DAY(AugSun1)=1,IF(AND(YEAR(AugSun1+34)=CalendarYear,MONTH(AugSun1+34)=8),AugSun1+34,""),IF(AND(YEAR(AugSun1+41)=CalendarYear,MONTH(AugSun1+41)=8),AugSun1+41,""))</f>
        <v/>
      </c>
      <c r="O33" s="38" t="str">
        <f>IF(DAY(AugSun1)=1,IF(AND(YEAR(AugSun1+35)=CalendarYear,MONTH(AugSun1+35)=8),AugSun1+35,""),IF(AND(YEAR(AugSun1+42)=CalendarYear,MONTH(AugSun1+42)=8),AugSun1+42,""))</f>
        <v/>
      </c>
      <c r="P33" s="91"/>
      <c r="S33" s="12"/>
    </row>
    <row r="34" spans="1:19" ht="15" customHeight="1" x14ac:dyDescent="0.2">
      <c r="A34" s="24" t="s">
        <v>12</v>
      </c>
      <c r="B34" s="164" t="s">
        <v>34</v>
      </c>
      <c r="C34" s="154"/>
      <c r="D34" s="154"/>
      <c r="E34" s="154"/>
      <c r="F34" s="154"/>
      <c r="G34" s="154"/>
      <c r="H34" s="155"/>
      <c r="I34" s="154" t="s">
        <v>35</v>
      </c>
      <c r="J34" s="154"/>
      <c r="K34" s="154"/>
      <c r="L34" s="154"/>
      <c r="M34" s="154"/>
      <c r="N34" s="154"/>
      <c r="O34" s="155"/>
      <c r="P34" s="91"/>
    </row>
    <row r="35" spans="1:19" ht="15" customHeight="1" x14ac:dyDescent="0.2">
      <c r="A35" s="24" t="s">
        <v>21</v>
      </c>
      <c r="B35" s="70" t="s">
        <v>0</v>
      </c>
      <c r="C35" s="17" t="s">
        <v>51</v>
      </c>
      <c r="D35" s="17" t="s">
        <v>52</v>
      </c>
      <c r="E35" s="17" t="s">
        <v>53</v>
      </c>
      <c r="F35" s="17" t="s">
        <v>54</v>
      </c>
      <c r="G35" s="17" t="s">
        <v>55</v>
      </c>
      <c r="H35" s="34" t="s">
        <v>56</v>
      </c>
      <c r="I35" s="28" t="s">
        <v>0</v>
      </c>
      <c r="J35" s="17" t="s">
        <v>51</v>
      </c>
      <c r="K35" s="17" t="s">
        <v>52</v>
      </c>
      <c r="L35" s="17" t="s">
        <v>53</v>
      </c>
      <c r="M35" s="17" t="s">
        <v>54</v>
      </c>
      <c r="N35" s="17" t="s">
        <v>55</v>
      </c>
      <c r="O35" s="34" t="s">
        <v>56</v>
      </c>
      <c r="P35" s="91"/>
    </row>
    <row r="36" spans="1:19" ht="15" customHeight="1" x14ac:dyDescent="0.2">
      <c r="B36" s="71" t="str">
        <f>IF(DAY(SepSun1)=1,"",IF(AND(YEAR(SepSun1+1)=CalendarYear,MONTH(SepSun1+1)=9),SepSun1+1,""))</f>
        <v/>
      </c>
      <c r="C36" s="4" t="str">
        <f>IF(DAY(SepSun1)=1,"",IF(AND(YEAR(SepSun1+2)=CalendarYear,MONTH(SepSun1+2)=9),SepSun1+2,""))</f>
        <v/>
      </c>
      <c r="D36" s="4" t="str">
        <f>IF(DAY(SepSun1)=1,"",IF(AND(YEAR(SepSun1+3)=CalendarYear,MONTH(SepSun1+3)=9),SepSun1+3,""))</f>
        <v/>
      </c>
      <c r="E36" s="4">
        <f>IF(DAY(SepSun1)=1,"",IF(AND(YEAR(SepSun1+4)=CalendarYear,MONTH(SepSun1+4)=9),SepSun1+4,""))</f>
        <v>44440</v>
      </c>
      <c r="F36" s="4">
        <f>IF(DAY(SepSun1)=1,"",IF(AND(YEAR(SepSun1+5)=CalendarYear,MONTH(SepSun1+5)=9),SepSun1+5,""))</f>
        <v>44441</v>
      </c>
      <c r="G36" s="4">
        <f>IF(DAY(SepSun1)=1,"",IF(AND(YEAR(SepSun1+6)=CalendarYear,MONTH(SepSun1+6)=9),SepSun1+6,""))</f>
        <v>44442</v>
      </c>
      <c r="H36" s="35">
        <f>IF(DAY(SepSun1)=1,IF(AND(YEAR(SepSun1)=CalendarYear,MONTH(SepSun1)=9),SepSun1,""),IF(AND(YEAR(SepSun1+7)=CalendarYear,MONTH(SepSun1+7)=9),SepSun1+7,""))</f>
        <v>44443</v>
      </c>
      <c r="I36" s="27" t="str">
        <f>IF(DAY(OctSun1)=1,"",IF(AND(YEAR(OctSun1+1)=CalendarYear,MONTH(OctSun1+1)=10),OctSun1+1,""))</f>
        <v/>
      </c>
      <c r="J36" s="4" t="str">
        <f>IF(DAY(OctSun1)=1,"",IF(AND(YEAR(OctSun1+2)=CalendarYear,MONTH(OctSun1+2)=10),OctSun1+2,""))</f>
        <v/>
      </c>
      <c r="K36" s="4" t="str">
        <f>IF(DAY(OctSun1)=1,"",IF(AND(YEAR(OctSun1+3)=CalendarYear,MONTH(OctSun1+3)=10),OctSun1+3,""))</f>
        <v/>
      </c>
      <c r="L36" s="4" t="str">
        <f>IF(DAY(OctSun1)=1,"",IF(AND(YEAR(OctSun1+4)=CalendarYear,MONTH(OctSun1+4)=10),OctSun1+4,""))</f>
        <v/>
      </c>
      <c r="M36" s="4" t="str">
        <f>IF(DAY(OctSun1)=1,"",IF(AND(YEAR(OctSun1+5)=CalendarYear,MONTH(OctSun1+5)=10),OctSun1+5,""))</f>
        <v/>
      </c>
      <c r="N36" s="4">
        <f>IF(DAY(OctSun1)=1,"",IF(AND(YEAR(OctSun1+6)=CalendarYear,MONTH(OctSun1+6)=10),OctSun1+6,""))</f>
        <v>44470</v>
      </c>
      <c r="O36" s="35">
        <f>IF(DAY(OctSun1)=1,IF(AND(YEAR(OctSun1)=CalendarYear,MONTH(OctSun1)=10),OctSun1,""),IF(AND(YEAR(OctSun1+7)=CalendarYear,MONTH(OctSun1+7)=10),OctSun1+7,""))</f>
        <v>44471</v>
      </c>
      <c r="P36" s="91"/>
    </row>
    <row r="37" spans="1:19" ht="15" customHeight="1" x14ac:dyDescent="0.2">
      <c r="B37" s="71">
        <f>IF(DAY(SepSun1)=1,IF(AND(YEAR(SepSun1+1)=CalendarYear,MONTH(SepSun1+1)=9),SepSun1+1,""),IF(AND(YEAR(SepSun1+8)=CalendarYear,MONTH(SepSun1+8)=9),SepSun1+8,""))</f>
        <v>44444</v>
      </c>
      <c r="C37" s="4">
        <f>IF(DAY(SepSun1)=1,IF(AND(YEAR(SepSun1+2)=CalendarYear,MONTH(SepSun1+2)=9),SepSun1+2,""),IF(AND(YEAR(SepSun1+9)=CalendarYear,MONTH(SepSun1+9)=9),SepSun1+9,""))</f>
        <v>44445</v>
      </c>
      <c r="D37" s="4">
        <f>IF(DAY(SepSun1)=1,IF(AND(YEAR(SepSun1+3)=CalendarYear,MONTH(SepSun1+3)=9),SepSun1+3,""),IF(AND(YEAR(SepSun1+10)=CalendarYear,MONTH(SepSun1+10)=9),SepSun1+10,""))</f>
        <v>44446</v>
      </c>
      <c r="E37" s="4">
        <f>IF(DAY(SepSun1)=1,IF(AND(YEAR(SepSun1+4)=CalendarYear,MONTH(SepSun1+4)=9),SepSun1+4,""),IF(AND(YEAR(SepSun1+11)=CalendarYear,MONTH(SepSun1+11)=9),SepSun1+11,""))</f>
        <v>44447</v>
      </c>
      <c r="F37" s="29">
        <f>IF(DAY(SepSun1)=1,IF(AND(YEAR(SepSun1+5)=CalendarYear,MONTH(SepSun1+5)=9),SepSun1+5,""),IF(AND(YEAR(SepSun1+12)=CalendarYear,MONTH(SepSun1+12)=9),SepSun1+12,""))</f>
        <v>44448</v>
      </c>
      <c r="G37" s="29">
        <f>IF(DAY(SepSun1)=1,IF(AND(YEAR(SepSun1+6)=CalendarYear,MONTH(SepSun1+6)=9),SepSun1+6,""),IF(AND(YEAR(SepSun1+13)=CalendarYear,MONTH(SepSun1+13)=9),SepSun1+13,""))</f>
        <v>44449</v>
      </c>
      <c r="H37" s="35">
        <f>IF(DAY(SepSun1)=1,IF(AND(YEAR(SepSun1+7)=CalendarYear,MONTH(SepSun1+7)=9),SepSun1+7,""),IF(AND(YEAR(SepSun1+14)=CalendarYear,MONTH(SepSun1+14)=9),SepSun1+14,""))</f>
        <v>44450</v>
      </c>
      <c r="I37" s="27">
        <f>IF(DAY(OctSun1)=1,IF(AND(YEAR(OctSun1+1)=CalendarYear,MONTH(OctSun1+1)=10),OctSun1+1,""),IF(AND(YEAR(OctSun1+8)=CalendarYear,MONTH(OctSun1+8)=10),OctSun1+8,""))</f>
        <v>44472</v>
      </c>
      <c r="J37" s="4">
        <f>IF(DAY(OctSun1)=1,IF(AND(YEAR(OctSun1+2)=CalendarYear,MONTH(OctSun1+2)=10),OctSun1+2,""),IF(AND(YEAR(OctSun1+9)=CalendarYear,MONTH(OctSun1+9)=10),OctSun1+9,""))</f>
        <v>44473</v>
      </c>
      <c r="K37" s="4">
        <f>IF(DAY(OctSun1)=1,IF(AND(YEAR(OctSun1+3)=CalendarYear,MONTH(OctSun1+3)=10),OctSun1+3,""),IF(AND(YEAR(OctSun1+10)=CalendarYear,MONTH(OctSun1+10)=10),OctSun1+10,""))</f>
        <v>44474</v>
      </c>
      <c r="L37" s="4">
        <f>IF(DAY(OctSun1)=1,IF(AND(YEAR(OctSun1+4)=CalendarYear,MONTH(OctSun1+4)=10),OctSun1+4,""),IF(AND(YEAR(OctSun1+11)=CalendarYear,MONTH(OctSun1+11)=10),OctSun1+11,""))</f>
        <v>44475</v>
      </c>
      <c r="M37" s="29">
        <f>IF(DAY(OctSun1)=1,IF(AND(YEAR(OctSun1+5)=CalendarYear,MONTH(OctSun1+5)=10),OctSun1+5,""),IF(AND(YEAR(OctSun1+12)=CalendarYear,MONTH(OctSun1+12)=10),OctSun1+12,""))</f>
        <v>44476</v>
      </c>
      <c r="N37" s="29">
        <f>IF(DAY(OctSun1)=1,IF(AND(YEAR(OctSun1+6)=CalendarYear,MONTH(OctSun1+6)=10),OctSun1+6,""),IF(AND(YEAR(OctSun1+13)=CalendarYear,MONTH(OctSun1+13)=10),OctSun1+13,""))</f>
        <v>44477</v>
      </c>
      <c r="O37" s="35">
        <f>IF(DAY(OctSun1)=1,IF(AND(YEAR(OctSun1+7)=CalendarYear,MONTH(OctSun1+7)=10),OctSun1+7,""),IF(AND(YEAR(OctSun1+14)=CalendarYear,MONTH(OctSun1+14)=10),OctSun1+14,""))</f>
        <v>44478</v>
      </c>
      <c r="P37" s="91"/>
    </row>
    <row r="38" spans="1:19" ht="15" customHeight="1" x14ac:dyDescent="0.2">
      <c r="B38" s="71">
        <f>IF(DAY(SepSun1)=1,IF(AND(YEAR(SepSun1+8)=CalendarYear,MONTH(SepSun1+8)=9),SepSun1+8,""),IF(AND(YEAR(SepSun1+15)=CalendarYear,MONTH(SepSun1+15)=9),SepSun1+15,""))</f>
        <v>44451</v>
      </c>
      <c r="C38" s="4">
        <f>IF(DAY(SepSun1)=1,IF(AND(YEAR(SepSun1+9)=CalendarYear,MONTH(SepSun1+9)=9),SepSun1+9,""),IF(AND(YEAR(SepSun1+16)=CalendarYear,MONTH(SepSun1+16)=9),SepSun1+16,""))</f>
        <v>44452</v>
      </c>
      <c r="D38" s="4">
        <f>IF(DAY(SepSun1)=1,IF(AND(YEAR(SepSun1+10)=CalendarYear,MONTH(SepSun1+10)=9),SepSun1+10,""),IF(AND(YEAR(SepSun1+17)=CalendarYear,MONTH(SepSun1+17)=9),SepSun1+17,""))</f>
        <v>44453</v>
      </c>
      <c r="E38" s="4">
        <f>IF(DAY(SepSun1)=1,IF(AND(YEAR(SepSun1+11)=CalendarYear,MONTH(SepSun1+11)=9),SepSun1+11,""),IF(AND(YEAR(SepSun1+18)=CalendarYear,MONTH(SepSun1+18)=9),SepSun1+18,""))</f>
        <v>44454</v>
      </c>
      <c r="F38" s="4">
        <f>IF(DAY(SepSun1)=1,IF(AND(YEAR(SepSun1+12)=CalendarYear,MONTH(SepSun1+12)=9),SepSun1+12,""),IF(AND(YEAR(SepSun1+19)=CalendarYear,MONTH(SepSun1+19)=9),SepSun1+19,""))</f>
        <v>44455</v>
      </c>
      <c r="G38" s="4">
        <f>IF(DAY(SepSun1)=1,IF(AND(YEAR(SepSun1+13)=CalendarYear,MONTH(SepSun1+13)=9),SepSun1+13,""),IF(AND(YEAR(SepSun1+20)=CalendarYear,MONTH(SepSun1+20)=9),SepSun1+20,""))</f>
        <v>44456</v>
      </c>
      <c r="H38" s="35">
        <f>IF(DAY(SepSun1)=1,IF(AND(YEAR(SepSun1+14)=CalendarYear,MONTH(SepSun1+14)=9),SepSun1+14,""),IF(AND(YEAR(SepSun1+21)=CalendarYear,MONTH(SepSun1+21)=9),SepSun1+21,""))</f>
        <v>44457</v>
      </c>
      <c r="I38" s="27">
        <f>IF(DAY(OctSun1)=1,IF(AND(YEAR(OctSun1+8)=CalendarYear,MONTH(OctSun1+8)=10),OctSun1+8,""),IF(AND(YEAR(OctSun1+15)=CalendarYear,MONTH(OctSun1+15)=10),OctSun1+15,""))</f>
        <v>44479</v>
      </c>
      <c r="J38" s="4">
        <f>IF(DAY(OctSun1)=1,IF(AND(YEAR(OctSun1+9)=CalendarYear,MONTH(OctSun1+9)=10),OctSun1+9,""),IF(AND(YEAR(OctSun1+16)=CalendarYear,MONTH(OctSun1+16)=10),OctSun1+16,""))</f>
        <v>44480</v>
      </c>
      <c r="K38" s="4">
        <f>IF(DAY(OctSun1)=1,IF(AND(YEAR(OctSun1+10)=CalendarYear,MONTH(OctSun1+10)=10),OctSun1+10,""),IF(AND(YEAR(OctSun1+17)=CalendarYear,MONTH(OctSun1+17)=10),OctSun1+17,""))</f>
        <v>44481</v>
      </c>
      <c r="L38" s="4">
        <f>IF(DAY(OctSun1)=1,IF(AND(YEAR(OctSun1+11)=CalendarYear,MONTH(OctSun1+11)=10),OctSun1+11,""),IF(AND(YEAR(OctSun1+18)=CalendarYear,MONTH(OctSun1+18)=10),OctSun1+18,""))</f>
        <v>44482</v>
      </c>
      <c r="M38" s="4">
        <f>IF(DAY(OctSun1)=1,IF(AND(YEAR(OctSun1+12)=CalendarYear,MONTH(OctSun1+12)=10),OctSun1+12,""),IF(AND(YEAR(OctSun1+19)=CalendarYear,MONTH(OctSun1+19)=10),OctSun1+19,""))</f>
        <v>44483</v>
      </c>
      <c r="N38" s="4">
        <f>IF(DAY(OctSun1)=1,IF(AND(YEAR(OctSun1+13)=CalendarYear,MONTH(OctSun1+13)=10),OctSun1+13,""),IF(AND(YEAR(OctSun1+20)=CalendarYear,MONTH(OctSun1+20)=10),OctSun1+20,""))</f>
        <v>44484</v>
      </c>
      <c r="O38" s="35">
        <f>IF(DAY(OctSun1)=1,IF(AND(YEAR(OctSun1+14)=CalendarYear,MONTH(OctSun1+14)=10),OctSun1+14,""),IF(AND(YEAR(OctSun1+21)=CalendarYear,MONTH(OctSun1+21)=10),OctSun1+21,""))</f>
        <v>44485</v>
      </c>
      <c r="P38" s="91"/>
      <c r="S38" s="59"/>
    </row>
    <row r="39" spans="1:19" ht="15" customHeight="1" x14ac:dyDescent="0.2">
      <c r="A39" s="24" t="s">
        <v>13</v>
      </c>
      <c r="B39" s="71">
        <f>IF(DAY(SepSun1)=1,IF(AND(YEAR(SepSun1+15)=CalendarYear,MONTH(SepSun1+15)=9),SepSun1+15,""),IF(AND(YEAR(SepSun1+22)=CalendarYear,MONTH(SepSun1+22)=9),SepSun1+22,""))</f>
        <v>44458</v>
      </c>
      <c r="C39" s="4">
        <f>IF(DAY(SepSun1)=1,IF(AND(YEAR(SepSun1+16)=CalendarYear,MONTH(SepSun1+16)=9),SepSun1+16,""),IF(AND(YEAR(SepSun1+23)=CalendarYear,MONTH(SepSun1+23)=9),SepSun1+23,""))</f>
        <v>44459</v>
      </c>
      <c r="D39" s="4">
        <f>IF(DAY(SepSun1)=1,IF(AND(YEAR(SepSun1+17)=CalendarYear,MONTH(SepSun1+17)=9),SepSun1+17,""),IF(AND(YEAR(SepSun1+24)=CalendarYear,MONTH(SepSun1+24)=9),SepSun1+24,""))</f>
        <v>44460</v>
      </c>
      <c r="E39" s="4">
        <f>IF(DAY(SepSun1)=1,IF(AND(YEAR(SepSun1+18)=CalendarYear,MONTH(SepSun1+18)=9),SepSun1+18,""),IF(AND(YEAR(SepSun1+25)=CalendarYear,MONTH(SepSun1+25)=9),SepSun1+25,""))</f>
        <v>44461</v>
      </c>
      <c r="F39" s="29">
        <f>IF(DAY(SepSun1)=1,IF(AND(YEAR(SepSun1+19)=CalendarYear,MONTH(SepSun1+19)=9),SepSun1+19,""),IF(AND(YEAR(SepSun1+26)=CalendarYear,MONTH(SepSun1+26)=9),SepSun1+26,""))</f>
        <v>44462</v>
      </c>
      <c r="G39" s="29">
        <f>IF(DAY(SepSun1)=1,IF(AND(YEAR(SepSun1+20)=CalendarYear,MONTH(SepSun1+20)=9),SepSun1+20,""),IF(AND(YEAR(SepSun1+27)=CalendarYear,MONTH(SepSun1+27)=9),SepSun1+27,""))</f>
        <v>44463</v>
      </c>
      <c r="H39" s="35">
        <f>IF(DAY(SepSun1)=1,IF(AND(YEAR(SepSun1+21)=CalendarYear,MONTH(SepSun1+21)=9),SepSun1+21,""),IF(AND(YEAR(SepSun1+28)=CalendarYear,MONTH(SepSun1+28)=9),SepSun1+28,""))</f>
        <v>44464</v>
      </c>
      <c r="I39" s="27">
        <f>IF(DAY(OctSun1)=1,IF(AND(YEAR(OctSun1+15)=CalendarYear,MONTH(OctSun1+15)=10),OctSun1+15,""),IF(AND(YEAR(OctSun1+22)=CalendarYear,MONTH(OctSun1+22)=10),OctSun1+22,""))</f>
        <v>44486</v>
      </c>
      <c r="J39" s="4">
        <f>IF(DAY(OctSun1)=1,IF(AND(YEAR(OctSun1+16)=CalendarYear,MONTH(OctSun1+16)=10),OctSun1+16,""),IF(AND(YEAR(OctSun1+23)=CalendarYear,MONTH(OctSun1+23)=10),OctSun1+23,""))</f>
        <v>44487</v>
      </c>
      <c r="K39" s="4">
        <f>IF(DAY(OctSun1)=1,IF(AND(YEAR(OctSun1+17)=CalendarYear,MONTH(OctSun1+17)=10),OctSun1+17,""),IF(AND(YEAR(OctSun1+24)=CalendarYear,MONTH(OctSun1+24)=10),OctSun1+24,""))</f>
        <v>44488</v>
      </c>
      <c r="L39" s="4">
        <f>IF(DAY(OctSun1)=1,IF(AND(YEAR(OctSun1+18)=CalendarYear,MONTH(OctSun1+18)=10),OctSun1+18,""),IF(AND(YEAR(OctSun1+25)=CalendarYear,MONTH(OctSun1+25)=10),OctSun1+25,""))</f>
        <v>44489</v>
      </c>
      <c r="M39" s="29">
        <f>IF(DAY(OctSun1)=1,IF(AND(YEAR(OctSun1+19)=CalendarYear,MONTH(OctSun1+19)=10),OctSun1+19,""),IF(AND(YEAR(OctSun1+26)=CalendarYear,MONTH(OctSun1+26)=10),OctSun1+26,""))</f>
        <v>44490</v>
      </c>
      <c r="N39" s="29">
        <f>IF(DAY(OctSun1)=1,IF(AND(YEAR(OctSun1+20)=CalendarYear,MONTH(OctSun1+20)=10),OctSun1+20,""),IF(AND(YEAR(OctSun1+27)=CalendarYear,MONTH(OctSun1+27)=10),OctSun1+27,""))</f>
        <v>44491</v>
      </c>
      <c r="O39" s="35">
        <f>IF(DAY(OctSun1)=1,IF(AND(YEAR(OctSun1+21)=CalendarYear,MONTH(OctSun1+21)=10),OctSun1+21,""),IF(AND(YEAR(OctSun1+28)=CalendarYear,MONTH(OctSun1+28)=10),OctSun1+28,""))</f>
        <v>44492</v>
      </c>
      <c r="P39" s="91"/>
      <c r="S39" s="58"/>
    </row>
    <row r="40" spans="1:19" ht="15" customHeight="1" x14ac:dyDescent="0.2">
      <c r="A40" s="24" t="s">
        <v>14</v>
      </c>
      <c r="B40" s="71">
        <f>IF(DAY(SepSun1)=1,IF(AND(YEAR(SepSun1+22)=CalendarYear,MONTH(SepSun1+22)=9),SepSun1+22,""),IF(AND(YEAR(SepSun1+29)=CalendarYear,MONTH(SepSun1+29)=9),SepSun1+29,""))</f>
        <v>44465</v>
      </c>
      <c r="C40" s="4">
        <f>IF(DAY(SepSun1)=1,IF(AND(YEAR(SepSun1+23)=CalendarYear,MONTH(SepSun1+23)=9),SepSun1+23,""),IF(AND(YEAR(SepSun1+30)=CalendarYear,MONTH(SepSun1+30)=9),SepSun1+30,""))</f>
        <v>44466</v>
      </c>
      <c r="D40" s="4">
        <f>IF(DAY(SepSun1)=1,IF(AND(YEAR(SepSun1+24)=CalendarYear,MONTH(SepSun1+24)=9),SepSun1+24,""),IF(AND(YEAR(SepSun1+31)=CalendarYear,MONTH(SepSun1+31)=9),SepSun1+31,""))</f>
        <v>44467</v>
      </c>
      <c r="E40" s="4">
        <f>IF(DAY(SepSun1)=1,IF(AND(YEAR(SepSun1+25)=CalendarYear,MONTH(SepSun1+25)=9),SepSun1+25,""),IF(AND(YEAR(SepSun1+32)=CalendarYear,MONTH(SepSun1+32)=9),SepSun1+32,""))</f>
        <v>44468</v>
      </c>
      <c r="F40" s="4">
        <f>IF(DAY(SepSun1)=1,IF(AND(YEAR(SepSun1+26)=CalendarYear,MONTH(SepSun1+26)=9),SepSun1+26,""),IF(AND(YEAR(SepSun1+33)=CalendarYear,MONTH(SepSun1+33)=9),SepSun1+33,""))</f>
        <v>44469</v>
      </c>
      <c r="G40" s="4" t="str">
        <f>IF(DAY(SepSun1)=1,IF(AND(YEAR(SepSun1+27)=CalendarYear,MONTH(SepSun1+27)=9),SepSun1+27,""),IF(AND(YEAR(SepSun1+34)=CalendarYear,MONTH(SepSun1+34)=9),SepSun1+34,""))</f>
        <v/>
      </c>
      <c r="H40" s="35" t="str">
        <f>IF(DAY(SepSun1)=1,IF(AND(YEAR(SepSun1+28)=CalendarYear,MONTH(SepSun1+28)=9),SepSun1+28,""),IF(AND(YEAR(SepSun1+35)=CalendarYear,MONTH(SepSun1+35)=9),SepSun1+35,""))</f>
        <v/>
      </c>
      <c r="I40" s="27">
        <f>IF(DAY(OctSun1)=1,IF(AND(YEAR(OctSun1+22)=CalendarYear,MONTH(OctSun1+22)=10),OctSun1+22,""),IF(AND(YEAR(OctSun1+29)=CalendarYear,MONTH(OctSun1+29)=10),OctSun1+29,""))</f>
        <v>44493</v>
      </c>
      <c r="J40" s="4">
        <f>IF(DAY(OctSun1)=1,IF(AND(YEAR(OctSun1+23)=CalendarYear,MONTH(OctSun1+23)=10),OctSun1+23,""),IF(AND(YEAR(OctSun1+30)=CalendarYear,MONTH(OctSun1+30)=10),OctSun1+30,""))</f>
        <v>44494</v>
      </c>
      <c r="K40" s="4">
        <f>IF(DAY(OctSun1)=1,IF(AND(YEAR(OctSun1+24)=CalendarYear,MONTH(OctSun1+24)=10),OctSun1+24,""),IF(AND(YEAR(OctSun1+31)=CalendarYear,MONTH(OctSun1+31)=10),OctSun1+31,""))</f>
        <v>44495</v>
      </c>
      <c r="L40" s="4">
        <f>IF(DAY(OctSun1)=1,IF(AND(YEAR(OctSun1+25)=CalendarYear,MONTH(OctSun1+25)=10),OctSun1+25,""),IF(AND(YEAR(OctSun1+32)=CalendarYear,MONTH(OctSun1+32)=10),OctSun1+32,""))</f>
        <v>44496</v>
      </c>
      <c r="M40" s="4">
        <f>IF(DAY(OctSun1)=1,IF(AND(YEAR(OctSun1+26)=CalendarYear,MONTH(OctSun1+26)=10),OctSun1+26,""),IF(AND(YEAR(OctSun1+33)=CalendarYear,MONTH(OctSun1+33)=10),OctSun1+33,""))</f>
        <v>44497</v>
      </c>
      <c r="N40" s="4">
        <f>IF(DAY(OctSun1)=1,IF(AND(YEAR(OctSun1+27)=CalendarYear,MONTH(OctSun1+27)=10),OctSun1+27,""),IF(AND(YEAR(OctSun1+34)=CalendarYear,MONTH(OctSun1+34)=10),OctSun1+34,""))</f>
        <v>44498</v>
      </c>
      <c r="O40" s="35">
        <f>IF(DAY(OctSun1)=1,IF(AND(YEAR(OctSun1+28)=CalendarYear,MONTH(OctSun1+28)=10),OctSun1+28,""),IF(AND(YEAR(OctSun1+35)=CalendarYear,MONTH(OctSun1+35)=10),OctSun1+35,""))</f>
        <v>44499</v>
      </c>
      <c r="P40" s="91"/>
      <c r="S40" s="16"/>
    </row>
    <row r="41" spans="1:19" ht="15" customHeight="1" x14ac:dyDescent="0.2">
      <c r="A41" s="24"/>
      <c r="B41" s="42" t="str">
        <f>IF(DAY(SepSun1)=1,IF(AND(YEAR(SepSun1+29)=CalendarYear,MONTH(SepSun1+29)=9),SepSun1+29,""),IF(AND(YEAR(SepSun1+36)=CalendarYear,MONTH(SepSun1+36)=9),SepSun1+36,""))</f>
        <v/>
      </c>
      <c r="C41" s="37" t="str">
        <f>IF(DAY(SepSun1)=1,IF(AND(YEAR(SepSun1+30)=CalendarYear,MONTH(SepSun1+30)=9),SepSun1+30,""),IF(AND(YEAR(SepSun1+37)=CalendarYear,MONTH(SepSun1+37)=9),SepSun1+37,""))</f>
        <v/>
      </c>
      <c r="D41" s="37" t="str">
        <f>IF(DAY(SepSun1)=1,IF(AND(YEAR(SepSun1+31)=CalendarYear,MONTH(SepSun1+31)=9),SepSun1+31,""),IF(AND(YEAR(SepSun1+38)=CalendarYear,MONTH(SepSun1+38)=9),SepSun1+38,""))</f>
        <v/>
      </c>
      <c r="E41" s="37" t="str">
        <f>IF(DAY(SepSun1)=1,IF(AND(YEAR(SepSun1+32)=CalendarYear,MONTH(SepSun1+32)=9),SepSun1+32,""),IF(AND(YEAR(SepSun1+39)=CalendarYear,MONTH(SepSun1+39)=9),SepSun1+39,""))</f>
        <v/>
      </c>
      <c r="F41" s="37" t="str">
        <f>IF(DAY(SepSun1)=1,IF(AND(YEAR(SepSun1+33)=CalendarYear,MONTH(SepSun1+33)=9),SepSun1+33,""),IF(AND(YEAR(SepSun1+40)=CalendarYear,MONTH(SepSun1+40)=9),SepSun1+40,""))</f>
        <v/>
      </c>
      <c r="G41" s="37" t="str">
        <f>IF(DAY(SepSun1)=1,IF(AND(YEAR(SepSun1+34)=CalendarYear,MONTH(SepSun1+34)=9),SepSun1+34,""),IF(AND(YEAR(SepSun1+41)=CalendarYear,MONTH(SepSun1+41)=9),SepSun1+41,""))</f>
        <v/>
      </c>
      <c r="H41" s="38" t="str">
        <f>IF(DAY(SepSun1)=1,IF(AND(YEAR(SepSun1+35)=CalendarYear,MONTH(SepSun1+35)=9),SepSun1+35,""),IF(AND(YEAR(SepSun1+42)=CalendarYear,MONTH(SepSun1+42)=9),SepSun1+42,""))</f>
        <v/>
      </c>
      <c r="I41" s="37">
        <f>IF(DAY(OctSun1)=1,IF(AND(YEAR(OctSun1+29)=CalendarYear,MONTH(OctSun1+29)=10),OctSun1+29,""),IF(AND(YEAR(OctSun1+36)=CalendarYear,MONTH(OctSun1+36)=10),OctSun1+36,""))</f>
        <v>44500</v>
      </c>
      <c r="J41" s="37" t="str">
        <f>IF(DAY(OctSun1)=1,IF(AND(YEAR(OctSun1+30)=CalendarYear,MONTH(OctSun1+30)=10),OctSun1+30,""),IF(AND(YEAR(OctSun1+37)=CalendarYear,MONTH(OctSun1+37)=10),OctSun1+37,""))</f>
        <v/>
      </c>
      <c r="K41" s="37" t="str">
        <f>IF(DAY(OctSun1)=1,IF(AND(YEAR(OctSun1+31)=CalendarYear,MONTH(OctSun1+31)=10),OctSun1+31,""),IF(AND(YEAR(OctSun1+38)=CalendarYear,MONTH(OctSun1+38)=10),OctSun1+38,""))</f>
        <v/>
      </c>
      <c r="L41" s="37" t="str">
        <f>IF(DAY(OctSun1)=1,IF(AND(YEAR(OctSun1+32)=CalendarYear,MONTH(OctSun1+32)=10),OctSun1+32,""),IF(AND(YEAR(OctSun1+39)=CalendarYear,MONTH(OctSun1+39)=10),OctSun1+39,""))</f>
        <v/>
      </c>
      <c r="M41" s="37" t="str">
        <f>IF(DAY(OctSun1)=1,IF(AND(YEAR(OctSun1+33)=CalendarYear,MONTH(OctSun1+33)=10),OctSun1+33,""),IF(AND(YEAR(OctSun1+40)=CalendarYear,MONTH(OctSun1+40)=10),OctSun1+40,""))</f>
        <v/>
      </c>
      <c r="N41" s="37" t="str">
        <f>IF(DAY(OctSun1)=1,IF(AND(YEAR(OctSun1+34)=CalendarYear,MONTH(OctSun1+34)=10),OctSun1+34,""),IF(AND(YEAR(OctSun1+41)=CalendarYear,MONTH(OctSun1+41)=10),OctSun1+41,""))</f>
        <v/>
      </c>
      <c r="O41" s="38" t="str">
        <f>IF(DAY(OctSun1)=1,IF(AND(YEAR(OctSun1+35)=CalendarYear,MONTH(OctSun1+35)=10),OctSun1+35,""),IF(AND(YEAR(OctSun1+42)=CalendarYear,MONTH(OctSun1+42)=10),OctSun1+42,""))</f>
        <v/>
      </c>
      <c r="P41" s="91"/>
      <c r="S41" s="16"/>
    </row>
    <row r="42" spans="1:19" ht="15" customHeight="1" x14ac:dyDescent="0.2">
      <c r="A42" s="24" t="s">
        <v>15</v>
      </c>
      <c r="B42" s="164" t="s">
        <v>36</v>
      </c>
      <c r="C42" s="154"/>
      <c r="D42" s="154"/>
      <c r="E42" s="154"/>
      <c r="F42" s="154"/>
      <c r="G42" s="154"/>
      <c r="H42" s="155"/>
      <c r="I42" s="154" t="s">
        <v>37</v>
      </c>
      <c r="J42" s="154"/>
      <c r="K42" s="154"/>
      <c r="L42" s="154"/>
      <c r="M42" s="154"/>
      <c r="N42" s="154"/>
      <c r="O42" s="155"/>
      <c r="P42" s="91"/>
      <c r="S42" s="16"/>
    </row>
    <row r="43" spans="1:19" ht="15" customHeight="1" x14ac:dyDescent="0.2">
      <c r="A43" s="24" t="s">
        <v>23</v>
      </c>
      <c r="B43" s="70" t="s">
        <v>0</v>
      </c>
      <c r="C43" s="17" t="s">
        <v>51</v>
      </c>
      <c r="D43" s="17" t="s">
        <v>52</v>
      </c>
      <c r="E43" s="17" t="s">
        <v>53</v>
      </c>
      <c r="F43" s="17" t="s">
        <v>54</v>
      </c>
      <c r="G43" s="17" t="s">
        <v>55</v>
      </c>
      <c r="H43" s="34" t="s">
        <v>56</v>
      </c>
      <c r="I43" s="28" t="s">
        <v>0</v>
      </c>
      <c r="J43" s="17" t="s">
        <v>51</v>
      </c>
      <c r="K43" s="17" t="s">
        <v>52</v>
      </c>
      <c r="L43" s="17" t="s">
        <v>53</v>
      </c>
      <c r="M43" s="17" t="s">
        <v>54</v>
      </c>
      <c r="N43" s="17" t="s">
        <v>55</v>
      </c>
      <c r="O43" s="34" t="s">
        <v>56</v>
      </c>
      <c r="P43" s="91"/>
      <c r="S43" s="16"/>
    </row>
    <row r="44" spans="1:19" ht="15" customHeight="1" x14ac:dyDescent="0.2">
      <c r="A44" s="24"/>
      <c r="B44" s="71" t="str">
        <f>IF(DAY(NovSun1)=1,"",IF(AND(YEAR(NovSun1+1)=CalendarYear,MONTH(NovSun1+1)=11),NovSun1+1,""))</f>
        <v/>
      </c>
      <c r="C44" s="4">
        <f>IF(DAY(NovSun1)=1,"",IF(AND(YEAR(NovSun1+2)=CalendarYear,MONTH(NovSun1+2)=11),NovSun1+2,""))</f>
        <v>44501</v>
      </c>
      <c r="D44" s="4">
        <f>IF(DAY(NovSun1)=1,"",IF(AND(YEAR(NovSun1+3)=CalendarYear,MONTH(NovSun1+3)=11),NovSun1+3,""))</f>
        <v>44502</v>
      </c>
      <c r="E44" s="4">
        <f>IF(DAY(NovSun1)=1,"",IF(AND(YEAR(NovSun1+4)=CalendarYear,MONTH(NovSun1+4)=11),NovSun1+4,""))</f>
        <v>44503</v>
      </c>
      <c r="F44" s="29">
        <f>IF(DAY(NovSun1)=1,"",IF(AND(YEAR(NovSun1+5)=CalendarYear,MONTH(NovSun1+5)=11),NovSun1+5,""))</f>
        <v>44504</v>
      </c>
      <c r="G44" s="29">
        <f>IF(DAY(NovSun1)=1,"",IF(AND(YEAR(NovSun1+6)=CalendarYear,MONTH(NovSun1+6)=11),NovSun1+6,""))</f>
        <v>44505</v>
      </c>
      <c r="H44" s="35">
        <f>IF(DAY(NovSun1)=1,IF(AND(YEAR(NovSun1)=CalendarYear,MONTH(NovSun1)=11),NovSun1,""),IF(AND(YEAR(NovSun1+7)=CalendarYear,MONTH(NovSun1+7)=11),NovSun1+7,""))</f>
        <v>44506</v>
      </c>
      <c r="I44" s="27" t="str">
        <f>IF(DAY(DecSun1)=1,"",IF(AND(YEAR(DecSun1+1)=CalendarYear,MONTH(DecSun1+1)=12),DecSun1+1,""))</f>
        <v/>
      </c>
      <c r="J44" s="4" t="str">
        <f>IF(DAY(DecSun1)=1,"",IF(AND(YEAR(DecSun1+2)=CalendarYear,MONTH(DecSun1+2)=12),DecSun1+2,""))</f>
        <v/>
      </c>
      <c r="K44" s="4" t="str">
        <f>IF(DAY(DecSun1)=1,"",IF(AND(YEAR(DecSun1+3)=CalendarYear,MONTH(DecSun1+3)=12),DecSun1+3,""))</f>
        <v/>
      </c>
      <c r="L44" s="4">
        <f>IF(DAY(DecSun1)=1,"",IF(AND(YEAR(DecSun1+4)=CalendarYear,MONTH(DecSun1+4)=12),DecSun1+4,""))</f>
        <v>44531</v>
      </c>
      <c r="M44" s="29">
        <f>IF(DAY(DecSun1)=1,"",IF(AND(YEAR(DecSun1+5)=CalendarYear,MONTH(DecSun1+5)=12),DecSun1+5,""))</f>
        <v>44532</v>
      </c>
      <c r="N44" s="29">
        <f>IF(DAY(DecSun1)=1,"",IF(AND(YEAR(DecSun1+6)=CalendarYear,MONTH(DecSun1+6)=12),DecSun1+6,""))</f>
        <v>44533</v>
      </c>
      <c r="O44" s="35">
        <f>IF(DAY(DecSun1)=1,IF(AND(YEAR(DecSun1)=CalendarYear,MONTH(DecSun1)=12),DecSun1,""),IF(AND(YEAR(DecSun1+7)=CalendarYear,MONTH(DecSun1+7)=12),DecSun1+7,""))</f>
        <v>44534</v>
      </c>
      <c r="P44" s="91"/>
      <c r="S44" s="9"/>
    </row>
    <row r="45" spans="1:19" ht="15" customHeight="1" x14ac:dyDescent="0.2">
      <c r="A45" s="24" t="s">
        <v>24</v>
      </c>
      <c r="B45" s="71">
        <f>IF(DAY(NovSun1)=1,IF(AND(YEAR(NovSun1+1)=CalendarYear,MONTH(NovSun1+1)=11),NovSun1+1,""),IF(AND(YEAR(NovSun1+8)=CalendarYear,MONTH(NovSun1+8)=11),NovSun1+8,""))</f>
        <v>44507</v>
      </c>
      <c r="C45" s="4">
        <f>IF(DAY(NovSun1)=1,IF(AND(YEAR(NovSun1+2)=CalendarYear,MONTH(NovSun1+2)=11),NovSun1+2,""),IF(AND(YEAR(NovSun1+9)=CalendarYear,MONTH(NovSun1+9)=11),NovSun1+9,""))</f>
        <v>44508</v>
      </c>
      <c r="D45" s="4">
        <f>IF(DAY(NovSun1)=1,IF(AND(YEAR(NovSun1+3)=CalendarYear,MONTH(NovSun1+3)=11),NovSun1+3,""),IF(AND(YEAR(NovSun1+10)=CalendarYear,MONTH(NovSun1+10)=11),NovSun1+10,""))</f>
        <v>44509</v>
      </c>
      <c r="E45" s="4">
        <f>IF(DAY(NovSun1)=1,IF(AND(YEAR(NovSun1+4)=CalendarYear,MONTH(NovSun1+4)=11),NovSun1+4,""),IF(AND(YEAR(NovSun1+11)=CalendarYear,MONTH(NovSun1+11)=11),NovSun1+11,""))</f>
        <v>44510</v>
      </c>
      <c r="F45" s="4">
        <f>IF(DAY(NovSun1)=1,IF(AND(YEAR(NovSun1+5)=CalendarYear,MONTH(NovSun1+5)=11),NovSun1+5,""),IF(AND(YEAR(NovSun1+12)=CalendarYear,MONTH(NovSun1+12)=11),NovSun1+12,""))</f>
        <v>44511</v>
      </c>
      <c r="G45" s="4">
        <f>IF(DAY(NovSun1)=1,IF(AND(YEAR(NovSun1+6)=CalendarYear,MONTH(NovSun1+6)=11),NovSun1+6,""),IF(AND(YEAR(NovSun1+13)=CalendarYear,MONTH(NovSun1+13)=11),NovSun1+13,""))</f>
        <v>44512</v>
      </c>
      <c r="H45" s="35">
        <f>IF(DAY(NovSun1)=1,IF(AND(YEAR(NovSun1+7)=CalendarYear,MONTH(NovSun1+7)=11),NovSun1+7,""),IF(AND(YEAR(NovSun1+14)=CalendarYear,MONTH(NovSun1+14)=11),NovSun1+14,""))</f>
        <v>44513</v>
      </c>
      <c r="I45" s="27">
        <f>IF(DAY(DecSun1)=1,IF(AND(YEAR(DecSun1+1)=CalendarYear,MONTH(DecSun1+1)=12),DecSun1+1,""),IF(AND(YEAR(DecSun1+8)=CalendarYear,MONTH(DecSun1+8)=12),DecSun1+8,""))</f>
        <v>44535</v>
      </c>
      <c r="J45" s="4">
        <f>IF(DAY(DecSun1)=1,IF(AND(YEAR(DecSun1+2)=CalendarYear,MONTH(DecSun1+2)=12),DecSun1+2,""),IF(AND(YEAR(DecSun1+9)=CalendarYear,MONTH(DecSun1+9)=12),DecSun1+9,""))</f>
        <v>44536</v>
      </c>
      <c r="K45" s="4">
        <f>IF(DAY(DecSun1)=1,IF(AND(YEAR(DecSun1+3)=CalendarYear,MONTH(DecSun1+3)=12),DecSun1+3,""),IF(AND(YEAR(DecSun1+10)=CalendarYear,MONTH(DecSun1+10)=12),DecSun1+10,""))</f>
        <v>44537</v>
      </c>
      <c r="L45" s="4">
        <f>IF(DAY(DecSun1)=1,IF(AND(YEAR(DecSun1+4)=CalendarYear,MONTH(DecSun1+4)=12),DecSun1+4,""),IF(AND(YEAR(DecSun1+11)=CalendarYear,MONTH(DecSun1+11)=12),DecSun1+11,""))</f>
        <v>44538</v>
      </c>
      <c r="M45" s="4">
        <f>IF(DAY(DecSun1)=1,IF(AND(YEAR(DecSun1+5)=CalendarYear,MONTH(DecSun1+5)=12),DecSun1+5,""),IF(AND(YEAR(DecSun1+12)=CalendarYear,MONTH(DecSun1+12)=12),DecSun1+12,""))</f>
        <v>44539</v>
      </c>
      <c r="N45" s="4">
        <f>IF(DAY(DecSun1)=1,IF(AND(YEAR(DecSun1+6)=CalendarYear,MONTH(DecSun1+6)=12),DecSun1+6,""),IF(AND(YEAR(DecSun1+13)=CalendarYear,MONTH(DecSun1+13)=12),DecSun1+13,""))</f>
        <v>44540</v>
      </c>
      <c r="O45" s="35">
        <f>IF(DAY(DecSun1)=1,IF(AND(YEAR(DecSun1+7)=CalendarYear,MONTH(DecSun1+7)=12),DecSun1+7,""),IF(AND(YEAR(DecSun1+14)=CalendarYear,MONTH(DecSun1+14)=12),DecSun1+14,""))</f>
        <v>44541</v>
      </c>
      <c r="P45" s="91"/>
      <c r="S45" s="158"/>
    </row>
    <row r="46" spans="1:19" ht="15" customHeight="1" x14ac:dyDescent="0.2">
      <c r="B46" s="71">
        <f>IF(DAY(NovSun1)=1,IF(AND(YEAR(NovSun1+8)=CalendarYear,MONTH(NovSun1+8)=11),NovSun1+8,""),IF(AND(YEAR(NovSun1+15)=CalendarYear,MONTH(NovSun1+15)=11),NovSun1+15,""))</f>
        <v>44514</v>
      </c>
      <c r="C46" s="4">
        <f>IF(DAY(NovSun1)=1,IF(AND(YEAR(NovSun1+9)=CalendarYear,MONTH(NovSun1+9)=11),NovSun1+9,""),IF(AND(YEAR(NovSun1+16)=CalendarYear,MONTH(NovSun1+16)=11),NovSun1+16,""))</f>
        <v>44515</v>
      </c>
      <c r="D46" s="4">
        <f>IF(DAY(NovSun1)=1,IF(AND(YEAR(NovSun1+10)=CalendarYear,MONTH(NovSun1+10)=11),NovSun1+10,""),IF(AND(YEAR(NovSun1+17)=CalendarYear,MONTH(NovSun1+17)=11),NovSun1+17,""))</f>
        <v>44516</v>
      </c>
      <c r="E46" s="4">
        <f>IF(DAY(NovSun1)=1,IF(AND(YEAR(NovSun1+11)=CalendarYear,MONTH(NovSun1+11)=11),NovSun1+11,""),IF(AND(YEAR(NovSun1+18)=CalendarYear,MONTH(NovSun1+18)=11),NovSun1+18,""))</f>
        <v>44517</v>
      </c>
      <c r="F46" s="29">
        <f>IF(DAY(NovSun1)=1,IF(AND(YEAR(NovSun1+12)=CalendarYear,MONTH(NovSun1+12)=11),NovSun1+12,""),IF(AND(YEAR(NovSun1+19)=CalendarYear,MONTH(NovSun1+19)=11),NovSun1+19,""))</f>
        <v>44518</v>
      </c>
      <c r="G46" s="29">
        <f>IF(DAY(NovSun1)=1,IF(AND(YEAR(NovSun1+13)=CalendarYear,MONTH(NovSun1+13)=11),NovSun1+13,""),IF(AND(YEAR(NovSun1+20)=CalendarYear,MONTH(NovSun1+20)=11),NovSun1+20,""))</f>
        <v>44519</v>
      </c>
      <c r="H46" s="35">
        <f>IF(DAY(NovSun1)=1,IF(AND(YEAR(NovSun1+14)=CalendarYear,MONTH(NovSun1+14)=11),NovSun1+14,""),IF(AND(YEAR(NovSun1+21)=CalendarYear,MONTH(NovSun1+21)=11),NovSun1+21,""))</f>
        <v>44520</v>
      </c>
      <c r="I46" s="27">
        <f>IF(DAY(DecSun1)=1,IF(AND(YEAR(DecSun1+8)=CalendarYear,MONTH(DecSun1+8)=12),DecSun1+8,""),IF(AND(YEAR(DecSun1+15)=CalendarYear,MONTH(DecSun1+15)=12),DecSun1+15,""))</f>
        <v>44542</v>
      </c>
      <c r="J46" s="4">
        <f>IF(DAY(DecSun1)=1,IF(AND(YEAR(DecSun1+9)=CalendarYear,MONTH(DecSun1+9)=12),DecSun1+9,""),IF(AND(YEAR(DecSun1+16)=CalendarYear,MONTH(DecSun1+16)=12),DecSun1+16,""))</f>
        <v>44543</v>
      </c>
      <c r="K46" s="4">
        <f>IF(DAY(DecSun1)=1,IF(AND(YEAR(DecSun1+10)=CalendarYear,MONTH(DecSun1+10)=12),DecSun1+10,""),IF(AND(YEAR(DecSun1+17)=CalendarYear,MONTH(DecSun1+17)=12),DecSun1+17,""))</f>
        <v>44544</v>
      </c>
      <c r="L46" s="4">
        <f>IF(DAY(DecSun1)=1,IF(AND(YEAR(DecSun1+11)=CalendarYear,MONTH(DecSun1+11)=12),DecSun1+11,""),IF(AND(YEAR(DecSun1+18)=CalendarYear,MONTH(DecSun1+18)=12),DecSun1+18,""))</f>
        <v>44545</v>
      </c>
      <c r="M46" s="29">
        <f>IF(DAY(DecSun1)=1,IF(AND(YEAR(DecSun1+12)=CalendarYear,MONTH(DecSun1+12)=12),DecSun1+12,""),IF(AND(YEAR(DecSun1+19)=CalendarYear,MONTH(DecSun1+19)=12),DecSun1+19,""))</f>
        <v>44546</v>
      </c>
      <c r="N46" s="29">
        <f>IF(DAY(DecSun1)=1,IF(AND(YEAR(DecSun1+13)=CalendarYear,MONTH(DecSun1+13)=12),DecSun1+13,""),IF(AND(YEAR(DecSun1+20)=CalendarYear,MONTH(DecSun1+20)=12),DecSun1+20,""))</f>
        <v>44547</v>
      </c>
      <c r="O46" s="35">
        <f>IF(DAY(DecSun1)=1,IF(AND(YEAR(DecSun1+14)=CalendarYear,MONTH(DecSun1+14)=12),DecSun1+14,""),IF(AND(YEAR(DecSun1+21)=CalendarYear,MONTH(DecSun1+21)=12),DecSun1+21,""))</f>
        <v>44548</v>
      </c>
      <c r="P46" s="91"/>
      <c r="S46" s="158"/>
    </row>
    <row r="47" spans="1:19" ht="15" customHeight="1" x14ac:dyDescent="0.2">
      <c r="B47" s="71">
        <f>IF(DAY(NovSun1)=1,IF(AND(YEAR(NovSun1+15)=CalendarYear,MONTH(NovSun1+15)=11),NovSun1+15,""),IF(AND(YEAR(NovSun1+22)=CalendarYear,MONTH(NovSun1+22)=11),NovSun1+22,""))</f>
        <v>44521</v>
      </c>
      <c r="C47" s="4">
        <f>IF(DAY(NovSun1)=1,IF(AND(YEAR(NovSun1+16)=CalendarYear,MONTH(NovSun1+16)=11),NovSun1+16,""),IF(AND(YEAR(NovSun1+23)=CalendarYear,MONTH(NovSun1+23)=11),NovSun1+23,""))</f>
        <v>44522</v>
      </c>
      <c r="D47" s="4">
        <f>IF(DAY(NovSun1)=1,IF(AND(YEAR(NovSun1+17)=CalendarYear,MONTH(NovSun1+17)=11),NovSun1+17,""),IF(AND(YEAR(NovSun1+24)=CalendarYear,MONTH(NovSun1+24)=11),NovSun1+24,""))</f>
        <v>44523</v>
      </c>
      <c r="E47" s="4">
        <f>IF(DAY(NovSun1)=1,IF(AND(YEAR(NovSun1+18)=CalendarYear,MONTH(NovSun1+18)=11),NovSun1+18,""),IF(AND(YEAR(NovSun1+25)=CalendarYear,MONTH(NovSun1+25)=11),NovSun1+25,""))</f>
        <v>44524</v>
      </c>
      <c r="F47" s="4">
        <f>IF(DAY(NovSun1)=1,IF(AND(YEAR(NovSun1+19)=CalendarYear,MONTH(NovSun1+19)=11),NovSun1+19,""),IF(AND(YEAR(NovSun1+26)=CalendarYear,MONTH(NovSun1+26)=11),NovSun1+26,""))</f>
        <v>44525</v>
      </c>
      <c r="G47" s="4">
        <f>IF(DAY(NovSun1)=1,IF(AND(YEAR(NovSun1+20)=CalendarYear,MONTH(NovSun1+20)=11),NovSun1+20,""),IF(AND(YEAR(NovSun1+27)=CalendarYear,MONTH(NovSun1+27)=11),NovSun1+27,""))</f>
        <v>44526</v>
      </c>
      <c r="H47" s="35">
        <f>IF(DAY(NovSun1)=1,IF(AND(YEAR(NovSun1+21)=CalendarYear,MONTH(NovSun1+21)=11),NovSun1+21,""),IF(AND(YEAR(NovSun1+28)=CalendarYear,MONTH(NovSun1+28)=11),NovSun1+28,""))</f>
        <v>44527</v>
      </c>
      <c r="I47" s="27">
        <f>IF(DAY(DecSun1)=1,IF(AND(YEAR(DecSun1+15)=CalendarYear,MONTH(DecSun1+15)=12),DecSun1+15,""),IF(AND(YEAR(DecSun1+22)=CalendarYear,MONTH(DecSun1+22)=12),DecSun1+22,""))</f>
        <v>44549</v>
      </c>
      <c r="J47" s="4">
        <f>IF(DAY(DecSun1)=1,IF(AND(YEAR(DecSun1+16)=CalendarYear,MONTH(DecSun1+16)=12),DecSun1+16,""),IF(AND(YEAR(DecSun1+23)=CalendarYear,MONTH(DecSun1+23)=12),DecSun1+23,""))</f>
        <v>44550</v>
      </c>
      <c r="K47" s="4">
        <f>IF(DAY(DecSun1)=1,IF(AND(YEAR(DecSun1+17)=CalendarYear,MONTH(DecSun1+17)=12),DecSun1+17,""),IF(AND(YEAR(DecSun1+24)=CalendarYear,MONTH(DecSun1+24)=12),DecSun1+24,""))</f>
        <v>44551</v>
      </c>
      <c r="L47" s="4">
        <f>IF(DAY(DecSun1)=1,IF(AND(YEAR(DecSun1+18)=CalendarYear,MONTH(DecSun1+18)=12),DecSun1+18,""),IF(AND(YEAR(DecSun1+25)=CalendarYear,MONTH(DecSun1+25)=12),DecSun1+25,""))</f>
        <v>44552</v>
      </c>
      <c r="M47" s="4">
        <f>IF(DAY(DecSun1)=1,IF(AND(YEAR(DecSun1+19)=CalendarYear,MONTH(DecSun1+19)=12),DecSun1+19,""),IF(AND(YEAR(DecSun1+26)=CalendarYear,MONTH(DecSun1+26)=12),DecSun1+26,""))</f>
        <v>44553</v>
      </c>
      <c r="N47" s="108">
        <f>IF(DAY(DecSun1)=1,IF(AND(YEAR(DecSun1+20)=CalendarYear,MONTH(DecSun1+20)=12),DecSun1+20,""),IF(AND(YEAR(DecSun1+27)=CalendarYear,MONTH(DecSun1+27)=12),DecSun1+27,""))</f>
        <v>44554</v>
      </c>
      <c r="O47" s="50">
        <f>IF(DAY(DecSun1)=1,IF(AND(YEAR(DecSun1+21)=CalendarYear,MONTH(DecSun1+21)=12),DecSun1+21,""),IF(AND(YEAR(DecSun1+28)=CalendarYear,MONTH(DecSun1+28)=12),DecSun1+28,""))</f>
        <v>44555</v>
      </c>
      <c r="P47" s="91"/>
      <c r="S47" s="158"/>
    </row>
    <row r="48" spans="1:19" ht="15" customHeight="1" x14ac:dyDescent="0.2">
      <c r="B48" s="71">
        <f>IF(DAY(NovSun1)=1,IF(AND(YEAR(NovSun1+22)=CalendarYear,MONTH(NovSun1+22)=11),NovSun1+22,""),IF(AND(YEAR(NovSun1+29)=CalendarYear,MONTH(NovSun1+29)=11),NovSun1+29,""))</f>
        <v>44528</v>
      </c>
      <c r="C48" s="4">
        <f>IF(DAY(NovSun1)=1,IF(AND(YEAR(NovSun1+23)=CalendarYear,MONTH(NovSun1+23)=11),NovSun1+23,""),IF(AND(YEAR(NovSun1+30)=CalendarYear,MONTH(NovSun1+30)=11),NovSun1+30,""))</f>
        <v>44529</v>
      </c>
      <c r="D48" s="4">
        <f>IF(DAY(NovSun1)=1,IF(AND(YEAR(NovSun1+24)=CalendarYear,MONTH(NovSun1+24)=11),NovSun1+24,""),IF(AND(YEAR(NovSun1+31)=CalendarYear,MONTH(NovSun1+31)=11),NovSun1+31,""))</f>
        <v>44530</v>
      </c>
      <c r="E48" s="4" t="str">
        <f>IF(DAY(NovSun1)=1,IF(AND(YEAR(NovSun1+25)=CalendarYear,MONTH(NovSun1+25)=11),NovSun1+25,""),IF(AND(YEAR(NovSun1+32)=CalendarYear,MONTH(NovSun1+32)=11),NovSun1+32,""))</f>
        <v/>
      </c>
      <c r="F48" s="4" t="str">
        <f>IF(DAY(NovSun1)=1,IF(AND(YEAR(NovSun1+26)=CalendarYear,MONTH(NovSun1+26)=11),NovSun1+26,""),IF(AND(YEAR(NovSun1+33)=CalendarYear,MONTH(NovSun1+33)=11),NovSun1+33,""))</f>
        <v/>
      </c>
      <c r="G48" s="4" t="str">
        <f>IF(DAY(NovSun1)=1,IF(AND(YEAR(NovSun1+27)=CalendarYear,MONTH(NovSun1+27)=11),NovSun1+27,""),IF(AND(YEAR(NovSun1+34)=CalendarYear,MONTH(NovSun1+34)=11),NovSun1+34,""))</f>
        <v/>
      </c>
      <c r="H48" s="35" t="str">
        <f>IF(DAY(NovSun1)=1,IF(AND(YEAR(NovSun1+28)=CalendarYear,MONTH(NovSun1+28)=11),NovSun1+28,""),IF(AND(YEAR(NovSun1+35)=CalendarYear,MONTH(NovSun1+35)=11),NovSun1+35,""))</f>
        <v/>
      </c>
      <c r="I48" s="27">
        <f>IF(DAY(DecSun1)=1,IF(AND(YEAR(DecSun1+22)=CalendarYear,MONTH(DecSun1+22)=12),DecSun1+22,""),IF(AND(YEAR(DecSun1+29)=CalendarYear,MONTH(DecSun1+29)=12),DecSun1+29,""))</f>
        <v>44556</v>
      </c>
      <c r="J48" s="4">
        <f>IF(DAY(DecSun1)=1,IF(AND(YEAR(DecSun1+23)=CalendarYear,MONTH(DecSun1+23)=12),DecSun1+23,""),IF(AND(YEAR(DecSun1+30)=CalendarYear,MONTH(DecSun1+30)=12),DecSun1+30,""))</f>
        <v>44557</v>
      </c>
      <c r="K48" s="4">
        <f>IF(DAY(DecSun1)=1,IF(AND(YEAR(DecSun1+24)=CalendarYear,MONTH(DecSun1+24)=12),DecSun1+24,""),IF(AND(YEAR(DecSun1+31)=CalendarYear,MONTH(DecSun1+31)=12),DecSun1+31,""))</f>
        <v>44558</v>
      </c>
      <c r="L48" s="4">
        <f>IF(DAY(DecSun1)=1,IF(AND(YEAR(DecSun1+25)=CalendarYear,MONTH(DecSun1+25)=12),DecSun1+25,""),IF(AND(YEAR(DecSun1+32)=CalendarYear,MONTH(DecSun1+32)=12),DecSun1+32,""))</f>
        <v>44559</v>
      </c>
      <c r="M48" s="29">
        <f>IF(DAY(DecSun1)=1,IF(AND(YEAR(DecSun1+26)=CalendarYear,MONTH(DecSun1+26)=12),DecSun1+26,""),IF(AND(YEAR(DecSun1+33)=CalendarYear,MONTH(DecSun1+33)=12),DecSun1+33,""))</f>
        <v>44560</v>
      </c>
      <c r="N48" s="29">
        <f>IF(DAY(DecSun1)=1,IF(AND(YEAR(DecSun1+27)=CalendarYear,MONTH(DecSun1+27)=12),DecSun1+27,""),IF(AND(YEAR(DecSun1+34)=CalendarYear,MONTH(DecSun1+34)=12),DecSun1+34,""))</f>
        <v>44561</v>
      </c>
      <c r="O48" s="50">
        <v>1</v>
      </c>
      <c r="P48" s="91"/>
      <c r="S48" s="158"/>
    </row>
    <row r="49" spans="2:19" ht="15" customHeight="1" x14ac:dyDescent="0.2">
      <c r="B49" s="42" t="str">
        <f>IF(DAY(NovSun1)=1,IF(AND(YEAR(NovSun1+29)=CalendarYear,MONTH(NovSun1+29)=11),NovSun1+29,""),IF(AND(YEAR(NovSun1+36)=CalendarYear,MONTH(NovSun1+36)=11),NovSun1+36,""))</f>
        <v/>
      </c>
      <c r="C49" s="37" t="str">
        <f>IF(DAY(NovSun1)=1,IF(AND(YEAR(NovSun1+30)=CalendarYear,MONTH(NovSun1+30)=11),NovSun1+30,""),IF(AND(YEAR(NovSun1+37)=CalendarYear,MONTH(NovSun1+37)=11),NovSun1+37,""))</f>
        <v/>
      </c>
      <c r="D49" s="37" t="str">
        <f>IF(DAY(NovSun1)=1,IF(AND(YEAR(NovSun1+31)=CalendarYear,MONTH(NovSun1+31)=11),NovSun1+31,""),IF(AND(YEAR(NovSun1+38)=CalendarYear,MONTH(NovSun1+38)=11),NovSun1+38,""))</f>
        <v/>
      </c>
      <c r="E49" s="37" t="str">
        <f>IF(DAY(NovSun1)=1,IF(AND(YEAR(NovSun1+32)=CalendarYear,MONTH(NovSun1+32)=11),NovSun1+32,""),IF(AND(YEAR(NovSun1+39)=CalendarYear,MONTH(NovSun1+39)=11),NovSun1+39,""))</f>
        <v/>
      </c>
      <c r="F49" s="37" t="str">
        <f>IF(DAY(NovSun1)=1,IF(AND(YEAR(NovSun1+33)=CalendarYear,MONTH(NovSun1+33)=11),NovSun1+33,""),IF(AND(YEAR(NovSun1+40)=CalendarYear,MONTH(NovSun1+40)=11),NovSun1+40,""))</f>
        <v/>
      </c>
      <c r="G49" s="37" t="str">
        <f>IF(DAY(NovSun1)=1,IF(AND(YEAR(NovSun1+34)=CalendarYear,MONTH(NovSun1+34)=11),NovSun1+34,""),IF(AND(YEAR(NovSun1+41)=CalendarYear,MONTH(NovSun1+41)=11),NovSun1+41,""))</f>
        <v/>
      </c>
      <c r="H49" s="38" t="str">
        <f>IF(DAY(NovSun1)=1,IF(AND(YEAR(NovSun1+35)=CalendarYear,MONTH(NovSun1+35)=11),NovSun1+35,""),IF(AND(YEAR(NovSun1+42)=CalendarYear,MONTH(NovSun1+42)=11),NovSun1+42,""))</f>
        <v/>
      </c>
      <c r="I49" s="37" t="str">
        <f>IF(DAY(DecSun1)=1,IF(AND(YEAR(DecSun1+29)=CalendarYear,MONTH(DecSun1+29)=12),DecSun1+29,""),IF(AND(YEAR(DecSun1+36)=CalendarYear,MONTH(DecSun1+36)=12),DecSun1+36,""))</f>
        <v/>
      </c>
      <c r="J49" s="37" t="str">
        <f>IF(DAY(DecSun1)=1,IF(AND(YEAR(DecSun1+30)=CalendarYear,MONTH(DecSun1+30)=12),DecSun1+30,""),IF(AND(YEAR(DecSun1+37)=CalendarYear,MONTH(DecSun1+37)=12),DecSun1+37,""))</f>
        <v/>
      </c>
      <c r="K49" s="37" t="str">
        <f>IF(DAY(DecSun1)=1,IF(AND(YEAR(DecSun1+31)=CalendarYear,MONTH(DecSun1+31)=12),DecSun1+31,""),IF(AND(YEAR(DecSun1+38)=CalendarYear,MONTH(DecSun1+38)=12),DecSun1+38,""))</f>
        <v/>
      </c>
      <c r="L49" s="37" t="str">
        <f>IF(DAY(DecSun1)=1,IF(AND(YEAR(DecSun1+32)=CalendarYear,MONTH(DecSun1+32)=12),DecSun1+32,""),IF(AND(YEAR(DecSun1+39)=CalendarYear,MONTH(DecSun1+39)=12),DecSun1+39,""))</f>
        <v/>
      </c>
      <c r="M49" s="37" t="str">
        <f>IF(DAY(DecSun1)=1,IF(AND(YEAR(DecSun1+33)=CalendarYear,MONTH(DecSun1+33)=12),DecSun1+33,""),IF(AND(YEAR(DecSun1+40)=CalendarYear,MONTH(DecSun1+40)=12),DecSun1+40,""))</f>
        <v/>
      </c>
      <c r="N49" s="37" t="str">
        <f>IF(DAY(DecSun1)=1,IF(AND(YEAR(DecSun1+34)=CalendarYear,MONTH(DecSun1+34)=12),DecSun1+34,""),IF(AND(YEAR(DecSun1+41)=CalendarYear,MONTH(DecSun1+41)=12),DecSun1+41,""))</f>
        <v/>
      </c>
      <c r="O49" s="38" t="str">
        <f>IF(DAY(DecSun1)=1,IF(AND(YEAR(DecSun1+35)=CalendarYear,MONTH(DecSun1+35)=12),DecSun1+35,""),IF(AND(YEAR(DecSun1+42)=CalendarYear,MONTH(DecSun1+42)=12),DecSun1+42,""))</f>
        <v/>
      </c>
      <c r="P49" s="91"/>
      <c r="S49" s="158"/>
    </row>
    <row r="50" spans="2:19" ht="13.5" customHeight="1" x14ac:dyDescent="0.2">
      <c r="I50" s="2"/>
      <c r="J50" s="2"/>
      <c r="K50" s="2"/>
      <c r="L50" s="2"/>
      <c r="M50" s="2"/>
      <c r="N50" s="2"/>
      <c r="O50" s="2"/>
      <c r="S50" s="8"/>
    </row>
    <row r="51" spans="2:19" ht="15" customHeight="1" x14ac:dyDescent="0.2">
      <c r="S51" s="8"/>
    </row>
    <row r="52" spans="2:19" ht="15" customHeight="1" x14ac:dyDescent="0.2"/>
    <row r="53" spans="2:19" ht="15" customHeight="1" x14ac:dyDescent="0.2"/>
    <row r="54" spans="2:19" ht="15" customHeight="1" x14ac:dyDescent="0.2"/>
    <row r="55" spans="2:19" ht="15" customHeight="1" x14ac:dyDescent="0.2"/>
    <row r="56" spans="2:19" ht="15" customHeight="1" x14ac:dyDescent="0.2"/>
    <row r="57" spans="2:19" ht="15" customHeight="1" x14ac:dyDescent="0.2"/>
    <row r="58" spans="2:19" ht="15" customHeight="1" x14ac:dyDescent="0.2"/>
    <row r="59" spans="2:19" ht="15" customHeight="1" x14ac:dyDescent="0.2"/>
    <row r="60" spans="2:19" ht="15" customHeight="1" x14ac:dyDescent="0.2"/>
    <row r="61" spans="2:19" ht="15" customHeight="1" x14ac:dyDescent="0.2"/>
    <row r="62" spans="2:19" ht="15" customHeight="1" x14ac:dyDescent="0.2"/>
    <row r="63" spans="2:19" ht="15" customHeight="1" x14ac:dyDescent="0.2"/>
  </sheetData>
  <mergeCells count="16">
    <mergeCell ref="B42:H42"/>
    <mergeCell ref="I42:O42"/>
    <mergeCell ref="S45:S49"/>
    <mergeCell ref="B1:E1"/>
    <mergeCell ref="F1:O1"/>
    <mergeCell ref="B2:H2"/>
    <mergeCell ref="B3:H3"/>
    <mergeCell ref="I3:O3"/>
    <mergeCell ref="B10:H10"/>
    <mergeCell ref="I10:O10"/>
    <mergeCell ref="B18:H18"/>
    <mergeCell ref="I18:O18"/>
    <mergeCell ref="B26:H26"/>
    <mergeCell ref="I26:O26"/>
    <mergeCell ref="B34:H34"/>
    <mergeCell ref="I34:O34"/>
  </mergeCells>
  <dataValidations count="1">
    <dataValidation allowBlank="1" showInputMessage="1" showErrorMessage="1" errorTitle="Invalid Year" error="Enter a year from 1900 to 9999, or use the scroll bar to find a year." sqref="B1" xr:uid="{BA3E863E-1E81-42BA-B1BB-D80529AB54B8}"/>
  </dataValidations>
  <pageMargins left="0.7" right="0.7" top="0.75" bottom="0.75" header="0.3" footer="0.3"/>
  <pageSetup paperSize="9" orientation="portrait"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77D36-9C31-4E01-8098-E1A11F5C4BF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16c05727-aa75-4e4a-9b5f-8a80a1165891"/>
    <ds:schemaRef ds:uri="http://schemas.microsoft.com/office/2006/metadata/properties"/>
    <ds:schemaRef ds:uri="71af3243-3dd4-4a8d-8c0d-dd76da1f02a5"/>
    <ds:schemaRef ds:uri="http://www.w3.org/XML/1998/namespace"/>
    <ds:schemaRef ds:uri="http://purl.org/dc/dcmitype/"/>
  </ds:schemaRefs>
</ds:datastoreItem>
</file>

<file path=customXml/itemProps2.xml><?xml version="1.0" encoding="utf-8"?>
<ds:datastoreItem xmlns:ds="http://schemas.openxmlformats.org/officeDocument/2006/customXml" ds:itemID="{9F910982-F24E-49CE-AAE3-0CDBB69F7F11}">
  <ds:schemaRefs>
    <ds:schemaRef ds:uri="http://schemas.microsoft.com/sharepoint/v3/contenttype/forms"/>
  </ds:schemaRefs>
</ds:datastoreItem>
</file>

<file path=customXml/itemProps3.xml><?xml version="1.0" encoding="utf-8"?>
<ds:datastoreItem xmlns:ds="http://schemas.openxmlformats.org/officeDocument/2006/customXml" ds:itemID="{CE7B6DD9-B1A1-4CCF-BA6C-C388D2464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Start</vt:lpstr>
      <vt:lpstr>Yearly Calendar</vt:lpstr>
      <vt:lpstr>Heild</vt:lpstr>
      <vt:lpstr>Vogar</vt:lpstr>
      <vt:lpstr> Innri Njarðvík og Hafnir</vt:lpstr>
      <vt:lpstr>Grindavík</vt:lpstr>
      <vt:lpstr>Suðurnesjabær</vt:lpstr>
      <vt:lpstr>Keflavík</vt:lpstr>
      <vt:lpstr>Ytir - Njarðvík</vt:lpstr>
      <vt:lpstr>Ásbrú</vt:lpstr>
      <vt:lpstr>Dreifbýli</vt:lpstr>
      <vt:lpstr>CalendarYear</vt:lpstr>
      <vt:lpstr>'Yearly Calendar'!Print_Area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2019-06-15T10:14:58Z</dcterms:created>
  <dcterms:modified xsi:type="dcterms:W3CDTF">2021-01-04T13:59:41Z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